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scheme’s AUM " sheetId="1" r:id="rId1"/>
    <sheet name="Investment objective" sheetId="2" r:id="rId2"/>
    <sheet name="Portfolio disclosure" sheetId="3" r:id="rId3"/>
    <sheet name="Expense ratios" sheetId="4" r:id="rId4"/>
    <sheet name="Scheme’s past performance" sheetId="5" r:id="rId5"/>
  </sheets>
  <externalReferences>
    <externalReference r:id="rId8"/>
  </externalReferences>
  <definedNames>
    <definedName name="_xlfn.SUMIFS" hidden="1">#NAME?</definedName>
    <definedName name="_xlnm.Print_Area" localSheetId="2">'Portfolio disclosure'!$B$1:$H$119</definedName>
  </definedNames>
  <calcPr fullCalcOnLoad="1"/>
</workbook>
</file>

<file path=xl/sharedStrings.xml><?xml version="1.0" encoding="utf-8"?>
<sst xmlns="http://schemas.openxmlformats.org/spreadsheetml/2006/main" count="269" uniqueCount="107">
  <si>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</si>
  <si>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</si>
  <si>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</si>
  <si>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</si>
  <si>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</si>
  <si>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</si>
  <si>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</si>
  <si>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</si>
  <si>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</si>
  <si>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</si>
  <si>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</si>
  <si>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</si>
  <si>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</si>
  <si>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</si>
  <si>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</si>
  <si>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</si>
  <si>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</si>
  <si>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</si>
  <si>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</si>
  <si>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</si>
  <si>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</si>
  <si>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</si>
  <si>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</si>
  <si>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</si>
  <si>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</si>
  <si>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</si>
  <si>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</si>
  <si>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</si>
  <si>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</si>
  <si>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</si>
  <si>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</si>
  <si>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</si>
  <si>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</si>
  <si>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</si>
  <si>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>INE810V08023</t>
  </si>
  <si>
    <t>Bhilwara Green Energy Limited</t>
  </si>
  <si>
    <t>INE030N07019</t>
  </si>
  <si>
    <t>Bhilangana Hydro Power Limited</t>
  </si>
  <si>
    <t>Non Convertible Debentures-Privately placed (Unlisted)</t>
  </si>
  <si>
    <t>Abhitech Developers Private Limited</t>
  </si>
  <si>
    <t>INE683V07026</t>
  </si>
  <si>
    <t>INE437M07034</t>
  </si>
  <si>
    <t>IL&amp;FS  Infrastructure Debt Fund Series 1B</t>
  </si>
  <si>
    <t>INE030N07027</t>
  </si>
  <si>
    <t>INE810V08031</t>
  </si>
  <si>
    <t>INE572H07020</t>
  </si>
  <si>
    <t>INE437M07042</t>
  </si>
  <si>
    <t>IL&amp;FS  Infrastructure Debt Fund Series 1C</t>
  </si>
  <si>
    <t>INE030N07035</t>
  </si>
  <si>
    <t>INE810V08015</t>
  </si>
  <si>
    <t>INE572H07038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</si>
  <si>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</si>
  <si>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</si>
  <si>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</si>
  <si>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</si>
  <si>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</si>
  <si>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</si>
  <si>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INE656Y08016</t>
  </si>
  <si>
    <t>INE434K07027</t>
  </si>
  <si>
    <t>INE434K07019</t>
  </si>
  <si>
    <t xml:space="preserve"> IL&amp;FS Infrastructure Debt Fund Series - 3A</t>
  </si>
  <si>
    <t>Kanchanjunga Power Company Private Limited</t>
  </si>
  <si>
    <t>IL&amp;FS  Infrastructure Debt Fund Series 3A</t>
  </si>
  <si>
    <t>INE437M07067</t>
  </si>
  <si>
    <t>INE453I07153</t>
  </si>
  <si>
    <t>INE453I07161</t>
  </si>
  <si>
    <t>INE453I07146</t>
  </si>
  <si>
    <t>INE453I07138</t>
  </si>
  <si>
    <t>Clean Max Enviro Energy Solutions Private Limited</t>
  </si>
  <si>
    <t>INE117N07014</t>
  </si>
  <si>
    <t xml:space="preserve"> IL&amp;FS Infrastructure Debt Fund Series - 3B</t>
  </si>
  <si>
    <t>IL&amp;FS  Infrastructure Debt Fund Series 3B</t>
  </si>
  <si>
    <t>INE437M07075</t>
  </si>
  <si>
    <t>INE117N07030</t>
  </si>
  <si>
    <t>INE117N07022</t>
  </si>
  <si>
    <t>IL&amp;FS Infrastructure Debt Fund - Series 3-A and 3-B</t>
  </si>
  <si>
    <t>(d) For the Scheme, IL&amp;FS Infrastructure Debt Fund-Series 3A &amp; 3B, performance will be provided after completion of one year</t>
  </si>
  <si>
    <t>INE647U07015</t>
  </si>
  <si>
    <t>INE131S07022</t>
  </si>
  <si>
    <t>INE453I07120</t>
  </si>
  <si>
    <t>INE882W07022</t>
  </si>
  <si>
    <t>INE311I07088</t>
  </si>
  <si>
    <t>Kaynes Technology India Private Limited</t>
  </si>
  <si>
    <t>INE01F007012</t>
  </si>
  <si>
    <t>INE683V07018</t>
  </si>
  <si>
    <t>INE918Z07019</t>
  </si>
  <si>
    <t>Time Technoplast Limited</t>
  </si>
  <si>
    <t>INE086A07141</t>
  </si>
  <si>
    <t>Il&amp;Fs Wind Energy Limited</t>
  </si>
  <si>
    <t>DB Power (Madhya Pradesh) Limited</t>
  </si>
  <si>
    <t>Ghv Hospitality (India) Private Limited</t>
  </si>
  <si>
    <t>Amri Hospital Limited</t>
  </si>
  <si>
    <t>Bg Wind Power Limited</t>
  </si>
  <si>
    <t>INE131S07014</t>
  </si>
  <si>
    <t>CBLO</t>
  </si>
  <si>
    <t>Current Assets and Current Liabilities</t>
  </si>
  <si>
    <t>Il &amp; Fs Solar Power Limited</t>
  </si>
  <si>
    <t>Williamson Magor &amp; Co. Limited</t>
  </si>
  <si>
    <t>Ad Hydro Power Ltd</t>
  </si>
  <si>
    <t>Babcock Borsing Limited</t>
  </si>
  <si>
    <t>Electrolsteel Casting Ltd</t>
  </si>
  <si>
    <t>Tanglin Developments Limited</t>
  </si>
  <si>
    <t>Janaadhar (India) Private Limited</t>
  </si>
  <si>
    <t>INE210A07014</t>
  </si>
  <si>
    <t>Portfolio as on November 30, 2018</t>
  </si>
  <si>
    <t>INE076M07014</t>
  </si>
  <si>
    <t>Applied For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</si>
</sst>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_)_£_ ;_ * \(#,##0\)_£_ ;_ * &quot;-&quot;??_)_£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  <xf numFmtId="171" fontId="0" fillId="0" borderId="0" xfId="0" applyNumberFormat="1" applyAlignment="1">
      <alignment/>
    </xf>
    <xf numFmtId="9" fontId="0" fillId="0" borderId="0" xfId="102" applyFont="1" applyAlignment="1">
      <alignment/>
    </xf>
    <xf numFmtId="172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10" fontId="53" fillId="0" borderId="10" xfId="0" applyNumberFormat="1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4" fontId="6" fillId="0" borderId="0" xfId="96" applyNumberFormat="1" applyFont="1" applyFill="1" applyBorder="1">
      <alignment/>
      <protection/>
    </xf>
    <xf numFmtId="172" fontId="0" fillId="0" borderId="10" xfId="70" applyNumberFormat="1" applyFont="1" applyBorder="1" applyAlignment="1">
      <alignment/>
    </xf>
    <xf numFmtId="0" fontId="6" fillId="0" borderId="0" xfId="95" applyFont="1" applyFill="1" applyBorder="1">
      <alignment/>
      <protection/>
    </xf>
    <xf numFmtId="173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39" fontId="7" fillId="33" borderId="0" xfId="73" applyNumberFormat="1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8" fillId="0" borderId="0" xfId="95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0" fontId="9" fillId="34" borderId="0" xfId="95" applyFont="1" applyFill="1" applyBorder="1">
      <alignment/>
      <protection/>
    </xf>
    <xf numFmtId="39" fontId="9" fillId="34" borderId="0" xfId="95" applyNumberFormat="1" applyFont="1" applyFill="1" applyBorder="1">
      <alignment/>
      <protection/>
    </xf>
    <xf numFmtId="10" fontId="9" fillId="34" borderId="0" xfId="95" applyNumberFormat="1" applyFont="1" applyFill="1" applyBorder="1">
      <alignment/>
      <protection/>
    </xf>
    <xf numFmtId="171" fontId="6" fillId="0" borderId="0" xfId="73" applyFont="1" applyFill="1" applyBorder="1" applyAlignment="1">
      <alignment/>
    </xf>
    <xf numFmtId="10" fontId="9" fillId="34" borderId="0" xfId="95" applyNumberFormat="1" applyFont="1" applyFill="1" applyBorder="1" applyAlignment="1">
      <alignment horizontal="right"/>
      <protection/>
    </xf>
    <xf numFmtId="39" fontId="8" fillId="0" borderId="0" xfId="95" applyNumberFormat="1" applyFont="1" applyFill="1" applyBorder="1">
      <alignment/>
      <protection/>
    </xf>
    <xf numFmtId="4" fontId="9" fillId="34" borderId="0" xfId="95" applyNumberFormat="1" applyFont="1" applyFill="1" applyBorder="1">
      <alignment/>
      <protection/>
    </xf>
    <xf numFmtId="10" fontId="9" fillId="34" borderId="0" xfId="73" applyNumberFormat="1" applyFont="1" applyFill="1" applyBorder="1" applyAlignment="1">
      <alignment/>
    </xf>
    <xf numFmtId="39" fontId="8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3" fontId="6" fillId="0" borderId="0" xfId="95" applyNumberFormat="1" applyFont="1" applyFill="1" applyBorder="1">
      <alignment/>
      <protection/>
    </xf>
    <xf numFmtId="4" fontId="0" fillId="0" borderId="0" xfId="0" applyNumberFormat="1" applyAlignment="1">
      <alignment/>
    </xf>
    <xf numFmtId="171" fontId="7" fillId="0" borderId="0" xfId="73" applyFont="1" applyFill="1" applyBorder="1" applyAlignment="1">
      <alignment horizontal="center" vertical="top" wrapText="1"/>
    </xf>
    <xf numFmtId="0" fontId="9" fillId="0" borderId="0" xfId="95" applyFont="1" applyFill="1" applyBorder="1">
      <alignment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10" fontId="6" fillId="0" borderId="0" xfId="104" applyNumberFormat="1" applyFont="1" applyFill="1" applyBorder="1" applyAlignment="1">
      <alignment/>
    </xf>
    <xf numFmtId="10" fontId="6" fillId="0" borderId="0" xfId="104" applyNumberFormat="1" applyFont="1" applyBorder="1" applyAlignment="1">
      <alignment/>
    </xf>
    <xf numFmtId="0" fontId="57" fillId="0" borderId="0" xfId="95" applyFont="1" applyFill="1" applyBorder="1">
      <alignment/>
      <protection/>
    </xf>
    <xf numFmtId="0" fontId="7" fillId="15" borderId="0" xfId="95" applyFont="1" applyFill="1" applyBorder="1" applyAlignment="1">
      <alignment horizontal="center" vertical="top" wrapText="1"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0" fontId="6" fillId="0" borderId="0" xfId="95" applyFont="1" applyFill="1" applyBorder="1" applyAlignment="1">
      <alignment horizontal="center" vertical="top" wrapText="1"/>
      <protection/>
    </xf>
    <xf numFmtId="173" fontId="7" fillId="35" borderId="0" xfId="73" applyNumberFormat="1" applyFont="1" applyFill="1" applyBorder="1" applyAlignment="1">
      <alignment horizontal="center" vertical="top" wrapText="1"/>
    </xf>
    <xf numFmtId="10" fontId="7" fillId="33" borderId="0" xfId="104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55" fillId="0" borderId="0" xfId="0" applyFont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0</xdr:rowOff>
    </xdr:from>
    <xdr:to>
      <xdr:col>7</xdr:col>
      <xdr:colOff>590550</xdr:colOff>
      <xdr:row>2</xdr:row>
      <xdr:rowOff>123825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3571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F\Live%20_IDF\NAV\2014-2015\2015-2016\2016-2017\2018-2019\Nov%2018\30112018\IL&amp;FS%20Mutual%20Fund%20(IDF)_PPA%20-301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disclosure"/>
      <sheetName val="Portfolio Dis Ser2"/>
      <sheetName val="Series 1"/>
      <sheetName val="Series 2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Series 3"/>
      <sheetName val="PORTFOLIO APPRAISAL"/>
      <sheetName val="Sheet3"/>
      <sheetName val="MASTER"/>
      <sheetName val="Group Company"/>
    </sheetNames>
    <sheetDataSet>
      <sheetData sheetId="2">
        <row r="6">
          <cell r="C6" t="str">
            <v>INE683V07026</v>
          </cell>
          <cell r="D6">
            <v>481900</v>
          </cell>
          <cell r="E6" t="str">
            <v>Unrated</v>
          </cell>
          <cell r="F6">
            <v>481900000</v>
          </cell>
          <cell r="G6">
            <v>0</v>
          </cell>
          <cell r="H6">
            <v>481900000</v>
          </cell>
          <cell r="N6" t="str">
            <v>INE683V07018</v>
          </cell>
          <cell r="O6">
            <v>245000</v>
          </cell>
          <cell r="P6" t="str">
            <v>Unrated</v>
          </cell>
          <cell r="Q6">
            <v>245000000</v>
          </cell>
          <cell r="R6">
            <v>0</v>
          </cell>
          <cell r="S6">
            <v>245000000</v>
          </cell>
          <cell r="Y6" t="str">
            <v>INE572H07038</v>
          </cell>
          <cell r="Z6">
            <v>484635</v>
          </cell>
          <cell r="AA6" t="str">
            <v>IND A(SO)</v>
          </cell>
          <cell r="AB6">
            <v>484635000</v>
          </cell>
          <cell r="AC6">
            <v>8785964</v>
          </cell>
          <cell r="AD6">
            <v>493420964</v>
          </cell>
        </row>
        <row r="7">
          <cell r="C7" t="str">
            <v>INE437M07034</v>
          </cell>
          <cell r="D7">
            <v>175</v>
          </cell>
          <cell r="E7" t="str">
            <v>CARE A- (SO)</v>
          </cell>
          <cell r="F7">
            <v>50899999.5</v>
          </cell>
          <cell r="G7">
            <v>-10807</v>
          </cell>
          <cell r="H7">
            <v>50889192.5</v>
          </cell>
          <cell r="N7" t="str">
            <v>INE572H07020</v>
          </cell>
          <cell r="O7">
            <v>406649</v>
          </cell>
          <cell r="P7" t="str">
            <v>IND A(SO)</v>
          </cell>
          <cell r="Q7">
            <v>406649000</v>
          </cell>
          <cell r="R7">
            <v>7372153</v>
          </cell>
          <cell r="S7">
            <v>414021153</v>
          </cell>
          <cell r="Y7" t="str">
            <v>INE437M07059</v>
          </cell>
          <cell r="Z7">
            <v>120</v>
          </cell>
          <cell r="AA7" t="str">
            <v>CARE A- (SO)</v>
          </cell>
          <cell r="AB7">
            <v>120000000</v>
          </cell>
          <cell r="AC7">
            <v>-25479</v>
          </cell>
          <cell r="AD7">
            <v>119974521</v>
          </cell>
        </row>
        <row r="8">
          <cell r="C8" t="str">
            <v>INE131S07014</v>
          </cell>
          <cell r="D8">
            <v>44220</v>
          </cell>
          <cell r="E8" t="str">
            <v>CARE BBB-</v>
          </cell>
          <cell r="F8">
            <v>11055000</v>
          </cell>
          <cell r="G8">
            <v>0</v>
          </cell>
          <cell r="H8">
            <v>11055000</v>
          </cell>
          <cell r="N8" t="str">
            <v>INE437M07042</v>
          </cell>
          <cell r="O8">
            <v>20</v>
          </cell>
          <cell r="P8" t="str">
            <v>CARE A- (SO)</v>
          </cell>
          <cell r="Q8">
            <v>20000000</v>
          </cell>
          <cell r="R8">
            <v>-4247</v>
          </cell>
          <cell r="S8">
            <v>19995753</v>
          </cell>
          <cell r="Y8" t="str">
            <v>INE434K07019</v>
          </cell>
          <cell r="Z8">
            <v>552</v>
          </cell>
          <cell r="AA8" t="str">
            <v>Unrated</v>
          </cell>
          <cell r="AB8">
            <v>552000000</v>
          </cell>
          <cell r="AC8">
            <v>40531911</v>
          </cell>
          <cell r="AD8">
            <v>592531911</v>
          </cell>
        </row>
        <row r="9">
          <cell r="C9" t="str">
            <v>INE453I07153</v>
          </cell>
          <cell r="D9">
            <v>151</v>
          </cell>
          <cell r="E9" t="str">
            <v>CARE A</v>
          </cell>
          <cell r="F9">
            <v>151000000</v>
          </cell>
          <cell r="G9">
            <v>0</v>
          </cell>
          <cell r="H9">
            <v>151000000</v>
          </cell>
          <cell r="N9" t="str">
            <v>INE434K07019</v>
          </cell>
          <cell r="O9">
            <v>150</v>
          </cell>
          <cell r="P9" t="str">
            <v>Unrated</v>
          </cell>
          <cell r="Q9">
            <v>150000000</v>
          </cell>
          <cell r="R9">
            <v>11014106</v>
          </cell>
          <cell r="S9">
            <v>161014106</v>
          </cell>
          <cell r="Y9" t="str">
            <v>INE434K07027</v>
          </cell>
          <cell r="Z9">
            <v>85</v>
          </cell>
          <cell r="AA9" t="str">
            <v>Unrated</v>
          </cell>
          <cell r="AB9">
            <v>85000000</v>
          </cell>
          <cell r="AC9">
            <v>4854614</v>
          </cell>
          <cell r="AD9">
            <v>89854614</v>
          </cell>
        </row>
        <row r="10">
          <cell r="N10" t="str">
            <v>INE434K07027</v>
          </cell>
          <cell r="O10">
            <v>20</v>
          </cell>
          <cell r="P10" t="str">
            <v>Unrated</v>
          </cell>
          <cell r="Q10">
            <v>20000000</v>
          </cell>
          <cell r="R10">
            <v>1440046</v>
          </cell>
          <cell r="S10">
            <v>21440046</v>
          </cell>
          <cell r="Y10" t="str">
            <v>INE453I07146</v>
          </cell>
          <cell r="Z10">
            <v>40</v>
          </cell>
          <cell r="AA10" t="str">
            <v>CARE A</v>
          </cell>
          <cell r="AB10">
            <v>40000000</v>
          </cell>
          <cell r="AC10">
            <v>0</v>
          </cell>
          <cell r="AD10">
            <v>40000000</v>
          </cell>
        </row>
        <row r="11">
          <cell r="C11" t="str">
            <v>INE453I07161</v>
          </cell>
          <cell r="D11">
            <v>30</v>
          </cell>
          <cell r="E11" t="str">
            <v>CARE A</v>
          </cell>
          <cell r="F11">
            <v>30000000</v>
          </cell>
          <cell r="G11">
            <v>0</v>
          </cell>
          <cell r="H11">
            <v>30000000</v>
          </cell>
          <cell r="N11" t="str">
            <v>INE131S07022</v>
          </cell>
          <cell r="O11">
            <v>207388</v>
          </cell>
          <cell r="P11" t="str">
            <v>CARE BBB-</v>
          </cell>
          <cell r="Q11">
            <v>207388000</v>
          </cell>
          <cell r="R11">
            <v>0</v>
          </cell>
          <cell r="S11">
            <v>207388000</v>
          </cell>
          <cell r="Y11" t="str">
            <v>INE453I07161</v>
          </cell>
          <cell r="Z11">
            <v>261</v>
          </cell>
          <cell r="AA11" t="str">
            <v>CARE A</v>
          </cell>
          <cell r="AB11">
            <v>261000000</v>
          </cell>
          <cell r="AC11">
            <v>0</v>
          </cell>
          <cell r="AD11">
            <v>261000000</v>
          </cell>
        </row>
        <row r="12">
          <cell r="C12" t="str">
            <v>INE030N07019</v>
          </cell>
          <cell r="D12">
            <v>638797</v>
          </cell>
          <cell r="E12" t="str">
            <v>ICRA BBB</v>
          </cell>
          <cell r="F12">
            <v>39924812.5</v>
          </cell>
          <cell r="G12">
            <v>0</v>
          </cell>
          <cell r="H12">
            <v>39924812.5</v>
          </cell>
          <cell r="N12" t="str">
            <v>INE453I07138</v>
          </cell>
          <cell r="O12">
            <v>25</v>
          </cell>
          <cell r="P12" t="str">
            <v>CARE A</v>
          </cell>
          <cell r="Q12">
            <v>25000000</v>
          </cell>
          <cell r="R12">
            <v>0</v>
          </cell>
          <cell r="S12">
            <v>25000000</v>
          </cell>
          <cell r="Y12" t="str">
            <v>INE030N07035</v>
          </cell>
          <cell r="Z12">
            <v>458496</v>
          </cell>
          <cell r="AA12" t="str">
            <v>ICRA BBB</v>
          </cell>
          <cell r="AB12">
            <v>458496000</v>
          </cell>
          <cell r="AC12">
            <v>-1</v>
          </cell>
          <cell r="AD12">
            <v>458495999</v>
          </cell>
        </row>
        <row r="13">
          <cell r="C13" t="str">
            <v>INE647U07015</v>
          </cell>
          <cell r="D13">
            <v>574</v>
          </cell>
          <cell r="E13" t="str">
            <v>ICRA BBB+</v>
          </cell>
          <cell r="F13">
            <v>574000000</v>
          </cell>
          <cell r="G13">
            <v>-1</v>
          </cell>
          <cell r="H13">
            <v>573999999</v>
          </cell>
          <cell r="N13" t="str">
            <v>INE453I07161</v>
          </cell>
          <cell r="O13">
            <v>580</v>
          </cell>
          <cell r="P13" t="str">
            <v>CARE A</v>
          </cell>
          <cell r="Q13">
            <v>580000000</v>
          </cell>
          <cell r="R13">
            <v>0</v>
          </cell>
          <cell r="S13">
            <v>580000000</v>
          </cell>
          <cell r="Y13" t="str">
            <v>INE086A07141</v>
          </cell>
          <cell r="Z13">
            <v>12</v>
          </cell>
          <cell r="AA13" t="str">
            <v>BWR A+</v>
          </cell>
          <cell r="AB13">
            <v>108000000</v>
          </cell>
          <cell r="AC13">
            <v>1043014</v>
          </cell>
          <cell r="AD13">
            <v>109043014</v>
          </cell>
        </row>
        <row r="14">
          <cell r="C14" t="str">
            <v>INE01F007012</v>
          </cell>
          <cell r="D14">
            <v>180</v>
          </cell>
          <cell r="E14" t="str">
            <v>Unrated</v>
          </cell>
          <cell r="F14">
            <v>180000000</v>
          </cell>
          <cell r="G14">
            <v>3552005</v>
          </cell>
          <cell r="H14">
            <v>183552005</v>
          </cell>
          <cell r="N14" t="str">
            <v>INE030N07027</v>
          </cell>
          <cell r="O14">
            <v>117143</v>
          </cell>
          <cell r="P14" t="str">
            <v>ICRA BBB</v>
          </cell>
          <cell r="Q14">
            <v>117143000</v>
          </cell>
          <cell r="R14">
            <v>-9</v>
          </cell>
          <cell r="S14">
            <v>117142991</v>
          </cell>
          <cell r="Y14" t="str">
            <v>INE01F007012</v>
          </cell>
          <cell r="Z14">
            <v>270</v>
          </cell>
          <cell r="AA14" t="str">
            <v>Unrated</v>
          </cell>
          <cell r="AB14">
            <v>270000000</v>
          </cell>
          <cell r="AC14">
            <v>5328008</v>
          </cell>
          <cell r="AD14">
            <v>275328008</v>
          </cell>
        </row>
        <row r="15">
          <cell r="C15" t="str">
            <v>INE810V08023</v>
          </cell>
          <cell r="D15">
            <v>715</v>
          </cell>
          <cell r="E15" t="str">
            <v>ICRA BB+</v>
          </cell>
          <cell r="F15">
            <v>715000000</v>
          </cell>
          <cell r="G15">
            <v>209135970</v>
          </cell>
          <cell r="H15">
            <v>924135970</v>
          </cell>
          <cell r="N15" t="str">
            <v>INE01F007012</v>
          </cell>
          <cell r="O15">
            <v>200</v>
          </cell>
          <cell r="P15" t="str">
            <v>Unrated</v>
          </cell>
          <cell r="Q15">
            <v>200000000</v>
          </cell>
          <cell r="R15">
            <v>3946673</v>
          </cell>
          <cell r="S15">
            <v>203946673</v>
          </cell>
          <cell r="Y15" t="str">
            <v>INE656Y08016</v>
          </cell>
          <cell r="Z15">
            <v>619</v>
          </cell>
          <cell r="AA15" t="str">
            <v>ICRA BB+ (SO)</v>
          </cell>
          <cell r="AB15">
            <v>619000000</v>
          </cell>
          <cell r="AC15">
            <v>68988822</v>
          </cell>
          <cell r="AD15">
            <v>687988822</v>
          </cell>
        </row>
        <row r="16">
          <cell r="C16" t="str">
            <v>INE076M07014</v>
          </cell>
          <cell r="D16">
            <v>1003</v>
          </cell>
          <cell r="E16" t="str">
            <v>Unrated</v>
          </cell>
          <cell r="F16">
            <v>1003000000</v>
          </cell>
          <cell r="G16">
            <v>9347284</v>
          </cell>
          <cell r="H16">
            <v>1012347284</v>
          </cell>
          <cell r="N16" t="str">
            <v>INE656Y08016</v>
          </cell>
          <cell r="O16">
            <v>547</v>
          </cell>
          <cell r="P16" t="str">
            <v>ICRA BB+ (SO)</v>
          </cell>
          <cell r="Q16">
            <v>547000000</v>
          </cell>
          <cell r="R16">
            <v>60964274</v>
          </cell>
          <cell r="S16">
            <v>607964274</v>
          </cell>
          <cell r="Y16" t="str">
            <v>INE810V08015</v>
          </cell>
          <cell r="Z16">
            <v>299</v>
          </cell>
          <cell r="AA16" t="str">
            <v>ICRA BB+</v>
          </cell>
          <cell r="AB16">
            <v>299000000</v>
          </cell>
          <cell r="AC16">
            <v>87456861</v>
          </cell>
          <cell r="AD16">
            <v>386456861</v>
          </cell>
        </row>
        <row r="17">
          <cell r="N17" t="str">
            <v>INE810V08031</v>
          </cell>
          <cell r="O17">
            <v>200</v>
          </cell>
          <cell r="P17" t="str">
            <v>ICRA BB+</v>
          </cell>
          <cell r="Q17">
            <v>200000000</v>
          </cell>
          <cell r="R17">
            <v>58499572</v>
          </cell>
          <cell r="S17">
            <v>258499572</v>
          </cell>
          <cell r="Y17" t="str">
            <v>INE117N07014</v>
          </cell>
          <cell r="Z17">
            <v>650</v>
          </cell>
          <cell r="AA17" t="str">
            <v>CARE  BBB +</v>
          </cell>
          <cell r="AB17">
            <v>629999999.98</v>
          </cell>
          <cell r="AC17">
            <v>0</v>
          </cell>
          <cell r="AD17">
            <v>629999999.98</v>
          </cell>
        </row>
        <row r="18">
          <cell r="N18" t="str">
            <v>INE810V08023</v>
          </cell>
          <cell r="O18">
            <v>35</v>
          </cell>
          <cell r="P18" t="str">
            <v>ICRA BB+</v>
          </cell>
          <cell r="Q18">
            <v>35000000</v>
          </cell>
          <cell r="R18">
            <v>10237425</v>
          </cell>
          <cell r="S18">
            <v>45237425</v>
          </cell>
          <cell r="Y18" t="str">
            <v>INE210A07014</v>
          </cell>
          <cell r="Z18">
            <v>380</v>
          </cell>
          <cell r="AA18" t="str">
            <v>Unrated</v>
          </cell>
          <cell r="AB18">
            <v>380000000</v>
          </cell>
          <cell r="AC18">
            <v>4216438</v>
          </cell>
          <cell r="AD18">
            <v>384216438</v>
          </cell>
        </row>
        <row r="19">
          <cell r="N19" t="str">
            <v>INE210A07014</v>
          </cell>
          <cell r="O19">
            <v>578</v>
          </cell>
          <cell r="P19" t="str">
            <v>Unrated</v>
          </cell>
          <cell r="Q19">
            <v>578000000</v>
          </cell>
          <cell r="R19">
            <v>6413425</v>
          </cell>
          <cell r="S19">
            <v>584413425</v>
          </cell>
          <cell r="Y19" t="str">
            <v>Applied For</v>
          </cell>
          <cell r="Z19">
            <v>1</v>
          </cell>
          <cell r="AA19" t="str">
            <v>CRISIL (AA-)</v>
          </cell>
          <cell r="AB19">
            <v>11079178</v>
          </cell>
          <cell r="AC19">
            <v>0</v>
          </cell>
          <cell r="AD19">
            <v>11079178</v>
          </cell>
        </row>
        <row r="20">
          <cell r="N20" t="str">
            <v>INE076M07014</v>
          </cell>
          <cell r="O20">
            <v>352</v>
          </cell>
          <cell r="P20" t="str">
            <v>Unrated</v>
          </cell>
          <cell r="Q20">
            <v>352000000</v>
          </cell>
          <cell r="R20">
            <v>3281610</v>
          </cell>
          <cell r="S20">
            <v>355281610</v>
          </cell>
          <cell r="Y20" t="str">
            <v>INE453I07153</v>
          </cell>
          <cell r="Z20">
            <v>22</v>
          </cell>
          <cell r="AA20" t="str">
            <v>CARE A</v>
          </cell>
          <cell r="AB20">
            <v>22000000</v>
          </cell>
          <cell r="AC20">
            <v>0</v>
          </cell>
          <cell r="AD20">
            <v>22000000</v>
          </cell>
        </row>
        <row r="21">
          <cell r="N21" t="str">
            <v>Applied For</v>
          </cell>
          <cell r="O21">
            <v>1</v>
          </cell>
          <cell r="P21" t="str">
            <v>CRISIL (AA-)</v>
          </cell>
          <cell r="Q21">
            <v>30637808</v>
          </cell>
          <cell r="R21">
            <v>0</v>
          </cell>
          <cell r="S21">
            <v>30637808</v>
          </cell>
        </row>
        <row r="22">
          <cell r="N22" t="str">
            <v>INE453I07146</v>
          </cell>
          <cell r="O22">
            <v>35</v>
          </cell>
          <cell r="P22" t="str">
            <v>CARE A</v>
          </cell>
          <cell r="Q22">
            <v>35000000</v>
          </cell>
          <cell r="R22">
            <v>0</v>
          </cell>
          <cell r="S22">
            <v>35000000</v>
          </cell>
        </row>
        <row r="26">
          <cell r="A26" t="str">
            <v>CBLO</v>
          </cell>
          <cell r="F26">
            <v>489742607.65</v>
          </cell>
          <cell r="L26" t="str">
            <v>CBLO</v>
          </cell>
          <cell r="Q26">
            <v>0</v>
          </cell>
          <cell r="W26" t="str">
            <v>CBLO</v>
          </cell>
          <cell r="AB26">
            <v>30</v>
          </cell>
        </row>
        <row r="27">
          <cell r="A27" t="str">
            <v>Current Assets and Current Liabilities</v>
          </cell>
          <cell r="F27">
            <v>18359750.75</v>
          </cell>
          <cell r="L27" t="str">
            <v>Current Assets and Current Liabilities</v>
          </cell>
          <cell r="Q27">
            <v>9232274.030000001</v>
          </cell>
          <cell r="W27" t="str">
            <v>Current Assets and Current Liabilities</v>
          </cell>
          <cell r="AB27">
            <v>12687728.400000002</v>
          </cell>
        </row>
      </sheetData>
      <sheetData sheetId="12">
        <row r="6">
          <cell r="C6" t="str">
            <v>INE572H07020</v>
          </cell>
          <cell r="D6">
            <v>287558</v>
          </cell>
          <cell r="E6" t="str">
            <v>IND A(SO)</v>
          </cell>
          <cell r="F6">
            <v>287558000</v>
          </cell>
          <cell r="G6">
            <v>5213149</v>
          </cell>
          <cell r="H6">
            <v>292771149</v>
          </cell>
          <cell r="I6">
            <v>0.19267322767324502</v>
          </cell>
          <cell r="N6" t="str">
            <v>INE437M07075</v>
          </cell>
          <cell r="O6">
            <v>410</v>
          </cell>
          <cell r="P6" t="str">
            <v>CARE A- (SO)</v>
          </cell>
          <cell r="Q6">
            <v>410000000</v>
          </cell>
          <cell r="R6">
            <v>-87055</v>
          </cell>
          <cell r="S6">
            <v>409912945</v>
          </cell>
          <cell r="T6">
            <v>0.253192619600425</v>
          </cell>
        </row>
        <row r="7">
          <cell r="C7" t="str">
            <v>INE437M07042</v>
          </cell>
          <cell r="D7">
            <v>100</v>
          </cell>
          <cell r="E7" t="str">
            <v>CARE A- (SO)</v>
          </cell>
          <cell r="F7">
            <v>100000000</v>
          </cell>
          <cell r="G7">
            <v>-21233</v>
          </cell>
          <cell r="H7">
            <v>99978767</v>
          </cell>
          <cell r="I7">
            <v>0.06579620909532079</v>
          </cell>
          <cell r="N7" t="str">
            <v>INE131S07022</v>
          </cell>
          <cell r="O7">
            <v>70000</v>
          </cell>
          <cell r="P7" t="str">
            <v>CARE BBB-</v>
          </cell>
          <cell r="Q7">
            <v>70000000</v>
          </cell>
          <cell r="R7">
            <v>0</v>
          </cell>
          <cell r="S7">
            <v>70000000</v>
          </cell>
          <cell r="T7">
            <v>0.04323718874511209</v>
          </cell>
        </row>
        <row r="8">
          <cell r="C8" t="str">
            <v>INE437M07067</v>
          </cell>
          <cell r="D8">
            <v>180</v>
          </cell>
          <cell r="E8" t="str">
            <v>CARE A- (SO)</v>
          </cell>
          <cell r="F8">
            <v>180000000</v>
          </cell>
          <cell r="G8">
            <v>-38219</v>
          </cell>
          <cell r="H8">
            <v>179961781</v>
          </cell>
          <cell r="I8">
            <v>0.11843317663481814</v>
          </cell>
          <cell r="N8" t="str">
            <v>INE453I07146</v>
          </cell>
          <cell r="O8">
            <v>24</v>
          </cell>
          <cell r="P8" t="str">
            <v>CARE A</v>
          </cell>
          <cell r="Q8">
            <v>24000000</v>
          </cell>
          <cell r="R8">
            <v>0</v>
          </cell>
          <cell r="S8">
            <v>24000000</v>
          </cell>
          <cell r="T8">
            <v>0.014824178998324146</v>
          </cell>
        </row>
        <row r="9">
          <cell r="C9" t="str">
            <v>INE434K07019</v>
          </cell>
          <cell r="D9">
            <v>146</v>
          </cell>
          <cell r="E9" t="str">
            <v>Unrated</v>
          </cell>
          <cell r="F9">
            <v>146000000</v>
          </cell>
          <cell r="G9">
            <v>10720396</v>
          </cell>
          <cell r="H9">
            <v>156720396</v>
          </cell>
          <cell r="I9">
            <v>0.10313797873419939</v>
          </cell>
          <cell r="N9" t="str">
            <v>INE030N07035</v>
          </cell>
          <cell r="O9">
            <v>340000</v>
          </cell>
          <cell r="P9" t="str">
            <v>ICRA BBB</v>
          </cell>
          <cell r="Q9">
            <v>340000000</v>
          </cell>
          <cell r="R9">
            <v>0</v>
          </cell>
          <cell r="S9">
            <v>340000000</v>
          </cell>
          <cell r="T9">
            <v>0.21000920247625873</v>
          </cell>
        </row>
        <row r="10">
          <cell r="C10" t="str">
            <v>INE453I07138</v>
          </cell>
          <cell r="D10">
            <v>98</v>
          </cell>
          <cell r="E10" t="str">
            <v>CARE A</v>
          </cell>
          <cell r="F10">
            <v>98000000</v>
          </cell>
          <cell r="G10">
            <v>0</v>
          </cell>
          <cell r="H10">
            <v>98000000</v>
          </cell>
          <cell r="I10">
            <v>0.06449397891995844</v>
          </cell>
          <cell r="N10" t="str">
            <v>INE030N07027</v>
          </cell>
          <cell r="O10">
            <v>70000</v>
          </cell>
          <cell r="P10" t="str">
            <v>ICRA BBB</v>
          </cell>
          <cell r="Q10">
            <v>70000000</v>
          </cell>
          <cell r="R10">
            <v>0</v>
          </cell>
          <cell r="S10">
            <v>70000000</v>
          </cell>
          <cell r="T10">
            <v>0.04323718874511209</v>
          </cell>
        </row>
        <row r="11">
          <cell r="C11" t="str">
            <v>INE453I07120</v>
          </cell>
          <cell r="D11">
            <v>125</v>
          </cell>
          <cell r="E11" t="str">
            <v>CARE A</v>
          </cell>
          <cell r="F11">
            <v>75000000</v>
          </cell>
          <cell r="G11">
            <v>0</v>
          </cell>
          <cell r="H11">
            <v>75000000</v>
          </cell>
          <cell r="I11">
            <v>0.049357636928539624</v>
          </cell>
          <cell r="N11" t="str">
            <v>INE647U07015</v>
          </cell>
          <cell r="O11">
            <v>14</v>
          </cell>
          <cell r="P11" t="str">
            <v>ICRA BBB+</v>
          </cell>
          <cell r="Q11">
            <v>14000000</v>
          </cell>
          <cell r="R11">
            <v>0</v>
          </cell>
          <cell r="S11">
            <v>14000000</v>
          </cell>
          <cell r="T11">
            <v>0.008647437749022418</v>
          </cell>
        </row>
        <row r="12">
          <cell r="C12" t="str">
            <v>INE030N07027</v>
          </cell>
          <cell r="D12">
            <v>150000</v>
          </cell>
          <cell r="E12" t="str">
            <v>ICRA BBB</v>
          </cell>
          <cell r="F12">
            <v>150000000</v>
          </cell>
          <cell r="G12">
            <v>-1</v>
          </cell>
          <cell r="H12">
            <v>149999999</v>
          </cell>
          <cell r="I12">
            <v>0.09871527319897742</v>
          </cell>
          <cell r="N12" t="str">
            <v>INE656Y08016</v>
          </cell>
          <cell r="O12">
            <v>215</v>
          </cell>
          <cell r="P12" t="str">
            <v>ICRA BB+ (SO)</v>
          </cell>
          <cell r="Q12">
            <v>215000000</v>
          </cell>
          <cell r="R12">
            <v>23962192</v>
          </cell>
          <cell r="S12">
            <v>238962192</v>
          </cell>
          <cell r="T12">
            <v>0.14760076283499593</v>
          </cell>
        </row>
        <row r="13">
          <cell r="C13" t="str">
            <v>INE647U07015</v>
          </cell>
          <cell r="D13">
            <v>12</v>
          </cell>
          <cell r="E13" t="str">
            <v>ICRA BBB+</v>
          </cell>
          <cell r="F13">
            <v>12000000</v>
          </cell>
          <cell r="G13">
            <v>0</v>
          </cell>
          <cell r="H13">
            <v>12000000</v>
          </cell>
          <cell r="I13">
            <v>0.00789722190856634</v>
          </cell>
          <cell r="N13" t="str">
            <v>INE810V08015</v>
          </cell>
          <cell r="O13">
            <v>125</v>
          </cell>
          <cell r="P13" t="str">
            <v>ICRA BB+</v>
          </cell>
          <cell r="Q13">
            <v>125000000</v>
          </cell>
          <cell r="R13">
            <v>36562233</v>
          </cell>
          <cell r="S13">
            <v>161562233</v>
          </cell>
          <cell r="T13">
            <v>0.09979281089003968</v>
          </cell>
        </row>
        <row r="14">
          <cell r="C14" t="str">
            <v>INE656Y08016</v>
          </cell>
          <cell r="D14">
            <v>230</v>
          </cell>
          <cell r="E14" t="str">
            <v>ICRA BB+ (SO)</v>
          </cell>
          <cell r="F14">
            <v>230000000</v>
          </cell>
          <cell r="G14">
            <v>25633972</v>
          </cell>
          <cell r="H14">
            <v>255633972</v>
          </cell>
          <cell r="I14">
            <v>0.1682331836876862</v>
          </cell>
          <cell r="N14" t="str">
            <v>INE117N07030</v>
          </cell>
          <cell r="O14">
            <v>160</v>
          </cell>
          <cell r="P14" t="str">
            <v>CARE BBB+</v>
          </cell>
          <cell r="Q14">
            <v>160000000</v>
          </cell>
          <cell r="R14">
            <v>0</v>
          </cell>
          <cell r="S14">
            <v>160000000</v>
          </cell>
          <cell r="T14">
            <v>0.09882785998882763</v>
          </cell>
        </row>
        <row r="15">
          <cell r="C15" t="str">
            <v>INE810V08015</v>
          </cell>
          <cell r="D15">
            <v>77</v>
          </cell>
          <cell r="E15" t="str">
            <v>ICRA BB+</v>
          </cell>
          <cell r="F15">
            <v>77000000</v>
          </cell>
          <cell r="G15">
            <v>22522335</v>
          </cell>
          <cell r="H15">
            <v>99522335</v>
          </cell>
          <cell r="I15">
            <v>0.06549583036280655</v>
          </cell>
          <cell r="N15" t="str">
            <v>INE117N07022</v>
          </cell>
          <cell r="O15">
            <v>100</v>
          </cell>
          <cell r="P15" t="str">
            <v>CARE BBB+</v>
          </cell>
          <cell r="Q15">
            <v>100000000</v>
          </cell>
          <cell r="R15">
            <v>0</v>
          </cell>
          <cell r="S15">
            <v>100000000</v>
          </cell>
          <cell r="T15">
            <v>0.061767412493017274</v>
          </cell>
        </row>
        <row r="16">
          <cell r="C16" t="str">
            <v>INE882W07022</v>
          </cell>
          <cell r="D16">
            <v>5</v>
          </cell>
          <cell r="E16" t="str">
            <v>[ICRA]BBB -</v>
          </cell>
          <cell r="F16">
            <v>5000000</v>
          </cell>
          <cell r="G16">
            <v>0</v>
          </cell>
          <cell r="H16">
            <v>5000000</v>
          </cell>
          <cell r="I16">
            <v>0.0032905091285693085</v>
          </cell>
          <cell r="N16" t="str">
            <v>INE918Z07019</v>
          </cell>
          <cell r="O16">
            <v>100</v>
          </cell>
          <cell r="P16" t="str">
            <v>CRISIL BBB -</v>
          </cell>
          <cell r="Q16">
            <v>10000000</v>
          </cell>
          <cell r="R16">
            <v>123288</v>
          </cell>
          <cell r="S16">
            <v>10123288</v>
          </cell>
          <cell r="T16">
            <v>0.0062528930568161185</v>
          </cell>
        </row>
        <row r="17">
          <cell r="C17" t="str">
            <v>INE918Z07019</v>
          </cell>
          <cell r="D17">
            <v>100</v>
          </cell>
          <cell r="E17" t="str">
            <v>CRISIL BBB -</v>
          </cell>
          <cell r="F17">
            <v>10000000</v>
          </cell>
          <cell r="G17">
            <v>123288</v>
          </cell>
          <cell r="H17">
            <v>10123288</v>
          </cell>
          <cell r="I17">
            <v>0.006662154315027227</v>
          </cell>
          <cell r="N17" t="str">
            <v>INE311I07088</v>
          </cell>
          <cell r="O17">
            <v>10</v>
          </cell>
          <cell r="P17" t="str">
            <v>BWR A+ (SO)</v>
          </cell>
          <cell r="Q17">
            <v>10000000</v>
          </cell>
          <cell r="R17">
            <v>209995</v>
          </cell>
          <cell r="S17">
            <v>10209995</v>
          </cell>
          <cell r="T17">
            <v>0.006306449727166439</v>
          </cell>
        </row>
        <row r="18">
          <cell r="C18" t="str">
            <v>INE311I07088</v>
          </cell>
          <cell r="D18">
            <v>70</v>
          </cell>
          <cell r="E18" t="str">
            <v>BWR A+ (SO)</v>
          </cell>
          <cell r="F18">
            <v>70000000</v>
          </cell>
          <cell r="G18">
            <v>1469964</v>
          </cell>
          <cell r="H18">
            <v>71469964</v>
          </cell>
          <cell r="I18">
            <v>0.047034513792103966</v>
          </cell>
        </row>
        <row r="19">
          <cell r="C19" t="str">
            <v>INE453I07146</v>
          </cell>
          <cell r="D19">
            <v>8</v>
          </cell>
          <cell r="E19" t="str">
            <v>CARE A</v>
          </cell>
          <cell r="F19">
            <v>8000000</v>
          </cell>
          <cell r="G19">
            <v>0</v>
          </cell>
          <cell r="H19">
            <v>8000000</v>
          </cell>
          <cell r="I19">
            <v>0.005264814605710893</v>
          </cell>
        </row>
        <row r="23">
          <cell r="A23" t="str">
            <v>CBLO</v>
          </cell>
          <cell r="F23">
            <v>0</v>
          </cell>
          <cell r="L23" t="str">
            <v>CBLO</v>
          </cell>
          <cell r="Q23">
            <v>0</v>
          </cell>
        </row>
        <row r="24">
          <cell r="A24" t="str">
            <v>Current Assets and Current Liabilities</v>
          </cell>
          <cell r="F24">
            <v>5340041.43</v>
          </cell>
          <cell r="L24" t="str">
            <v>Current Assets and Current Liabilities</v>
          </cell>
          <cell r="Q24">
            <v>10206020.36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43434</v>
      </c>
    </row>
    <row r="2" spans="1:5" ht="15">
      <c r="A2" t="s">
        <v>0</v>
      </c>
      <c r="B2" s="17">
        <v>3966906620.15789</v>
      </c>
      <c r="C2" s="5"/>
      <c r="D2" s="6"/>
      <c r="E2" s="7"/>
    </row>
    <row r="3" spans="1:5" ht="15">
      <c r="A3" t="s">
        <v>1</v>
      </c>
      <c r="B3" s="17">
        <v>3921215109.16504</v>
      </c>
      <c r="C3" s="5"/>
      <c r="D3" s="6"/>
      <c r="E3" s="7"/>
    </row>
    <row r="4" spans="1:5" ht="15">
      <c r="A4" t="s">
        <v>2</v>
      </c>
      <c r="B4" s="17">
        <v>4574078086.81361</v>
      </c>
      <c r="C4" s="5"/>
      <c r="D4" s="6"/>
      <c r="E4" s="7"/>
    </row>
    <row r="5" spans="1:5" ht="15">
      <c r="A5" t="s">
        <v>3</v>
      </c>
      <c r="B5" s="17">
        <v>1605713858.20218</v>
      </c>
      <c r="C5" s="5"/>
      <c r="D5" s="6"/>
      <c r="E5" s="7"/>
    </row>
    <row r="6" spans="1:5" ht="15">
      <c r="A6" t="s">
        <v>4</v>
      </c>
      <c r="B6" s="17">
        <v>2195993638.67273</v>
      </c>
      <c r="C6" s="5"/>
      <c r="D6" s="6"/>
      <c r="E6" s="7"/>
    </row>
    <row r="7" spans="1:5" ht="15">
      <c r="A7" t="s">
        <v>5</v>
      </c>
      <c r="B7" s="17">
        <v>1737284819.08004</v>
      </c>
      <c r="C7" s="5"/>
      <c r="D7" s="6"/>
      <c r="E7" s="7"/>
    </row>
    <row r="8" spans="1:2" ht="15">
      <c r="A8" t="s">
        <v>60</v>
      </c>
      <c r="B8" s="17">
        <v>1519521693.76929</v>
      </c>
    </row>
    <row r="9" spans="1:2" ht="15">
      <c r="A9" t="s">
        <v>70</v>
      </c>
      <c r="B9" s="17">
        <v>1618976671.23519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11</v>
      </c>
    </row>
    <row r="2" ht="15">
      <c r="A2" t="s">
        <v>9</v>
      </c>
    </row>
    <row r="3" ht="15">
      <c r="A3" t="s">
        <v>10</v>
      </c>
    </row>
    <row r="5" ht="15">
      <c r="A5" s="2" t="s">
        <v>8</v>
      </c>
    </row>
    <row r="6" ht="15">
      <c r="A6" t="s">
        <v>9</v>
      </c>
    </row>
    <row r="7" ht="15">
      <c r="A7" t="s">
        <v>10</v>
      </c>
    </row>
    <row r="9" ht="15">
      <c r="A9" s="2" t="s">
        <v>75</v>
      </c>
    </row>
    <row r="10" ht="15">
      <c r="A10" t="s">
        <v>9</v>
      </c>
    </row>
    <row r="11" ht="15">
      <c r="A1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19"/>
  <sheetViews>
    <sheetView view="pageBreakPreview" zoomScale="87" zoomScaleSheetLayoutView="87" workbookViewId="0" topLeftCell="B112">
      <selection activeCell="B1" sqref="B1"/>
    </sheetView>
  </sheetViews>
  <sheetFormatPr defaultColWidth="9.140625" defaultRowHeight="15"/>
  <cols>
    <col min="1" max="1" width="0.9921875" style="18" hidden="1" customWidth="1"/>
    <col min="2" max="2" width="7.57421875" style="18" customWidth="1"/>
    <col min="3" max="3" width="61.28125" style="18" customWidth="1"/>
    <col min="4" max="4" width="16.421875" style="18" customWidth="1"/>
    <col min="5" max="5" width="15.7109375" style="24" customWidth="1"/>
    <col min="6" max="6" width="20.140625" style="24" hidden="1" customWidth="1"/>
    <col min="7" max="7" width="16.8515625" style="18" hidden="1" customWidth="1"/>
    <col min="8" max="8" width="15.8515625" style="18" customWidth="1"/>
    <col min="9" max="9" width="16.28125" style="18" hidden="1" customWidth="1"/>
    <col min="10" max="10" width="19.8515625" style="18" hidden="1" customWidth="1"/>
    <col min="11" max="11" width="9.140625" style="45" customWidth="1"/>
    <col min="12" max="16384" width="9.140625" style="18" customWidth="1"/>
  </cols>
  <sheetData>
    <row r="1" ht="15.75"/>
    <row r="2" ht="15.75"/>
    <row r="3" ht="15.75"/>
    <row r="4" spans="2:8" ht="30.75" customHeight="1">
      <c r="B4" s="51" t="s">
        <v>52</v>
      </c>
      <c r="C4" s="51"/>
      <c r="D4" s="51"/>
      <c r="E4" s="51"/>
      <c r="F4" s="51"/>
      <c r="G4" s="51"/>
      <c r="H4" s="51"/>
    </row>
    <row r="5" spans="2:8" ht="15.75">
      <c r="B5" s="52" t="s">
        <v>104</v>
      </c>
      <c r="C5" s="52"/>
      <c r="D5" s="52"/>
      <c r="E5" s="52"/>
      <c r="F5" s="52"/>
      <c r="G5" s="52"/>
      <c r="H5" s="52"/>
    </row>
    <row r="6" spans="2:8" ht="15.75">
      <c r="B6" s="19"/>
      <c r="C6" s="19"/>
      <c r="D6" s="19"/>
      <c r="E6" s="19"/>
      <c r="F6" s="19"/>
      <c r="G6" s="19"/>
      <c r="H6" s="19"/>
    </row>
    <row r="7" spans="2:11" s="20" customFormat="1" ht="15.75" customHeight="1">
      <c r="B7" s="48" t="s">
        <v>28</v>
      </c>
      <c r="C7" s="48"/>
      <c r="D7" s="48"/>
      <c r="E7" s="48"/>
      <c r="F7" s="48"/>
      <c r="G7" s="48"/>
      <c r="H7" s="48"/>
      <c r="I7" s="18"/>
      <c r="K7" s="46"/>
    </row>
    <row r="8" spans="2:11" s="20" customFormat="1" ht="15.75">
      <c r="B8" s="49" t="s">
        <v>29</v>
      </c>
      <c r="C8" s="50" t="s">
        <v>30</v>
      </c>
      <c r="D8" s="50" t="s">
        <v>31</v>
      </c>
      <c r="E8" s="50" t="s">
        <v>54</v>
      </c>
      <c r="F8" s="44"/>
      <c r="G8" s="21" t="s">
        <v>55</v>
      </c>
      <c r="H8" s="53" t="s">
        <v>32</v>
      </c>
      <c r="I8" s="41"/>
      <c r="J8" s="22"/>
      <c r="K8" s="46"/>
    </row>
    <row r="9" spans="2:8" ht="15.75">
      <c r="B9" s="49"/>
      <c r="C9" s="50"/>
      <c r="D9" s="50"/>
      <c r="E9" s="50"/>
      <c r="F9" s="44"/>
      <c r="G9" s="21" t="s">
        <v>56</v>
      </c>
      <c r="H9" s="53"/>
    </row>
    <row r="10" spans="3:8" ht="15.75">
      <c r="C10" s="23" t="s">
        <v>33</v>
      </c>
      <c r="G10" s="25"/>
      <c r="H10" s="26"/>
    </row>
    <row r="11" spans="2:8" ht="15.75">
      <c r="B11" s="18">
        <v>1</v>
      </c>
      <c r="C11" s="18" t="s">
        <v>88</v>
      </c>
      <c r="D11" s="18" t="s">
        <v>34</v>
      </c>
      <c r="E11" s="27">
        <f>+VLOOKUP(D11,'[1]Series 1'!$C$6:$H$18,2,0)</f>
        <v>715</v>
      </c>
      <c r="F11" s="27">
        <f>+VLOOKUP(D11,'[1]Series 1'!$C$6:$H$18,6,0)</f>
        <v>924135970</v>
      </c>
      <c r="G11" s="28">
        <f>+F11/100000</f>
        <v>9241.3597</v>
      </c>
      <c r="H11" s="26">
        <f>G11/$G$24</f>
        <v>0.23296136213911034</v>
      </c>
    </row>
    <row r="12" spans="2:8" ht="15.75">
      <c r="B12" s="18">
        <f>+B11+1</f>
        <v>2</v>
      </c>
      <c r="C12" s="18" t="s">
        <v>35</v>
      </c>
      <c r="D12" s="18" t="s">
        <v>36</v>
      </c>
      <c r="E12" s="27">
        <f>+VLOOKUP(D12,'[1]Series 1'!$C$6:$H$18,2,0)</f>
        <v>638797</v>
      </c>
      <c r="F12" s="27">
        <f>+VLOOKUP(D12,'[1]Series 1'!$C$6:$H$18,6,0)</f>
        <v>39924812.5</v>
      </c>
      <c r="G12" s="28">
        <f>+F12/100000</f>
        <v>399.248125</v>
      </c>
      <c r="H12" s="26">
        <f>G12/$G$24</f>
        <v>0.010064469953646083</v>
      </c>
    </row>
    <row r="13" spans="3:8" ht="15.75">
      <c r="C13" s="23" t="s">
        <v>38</v>
      </c>
      <c r="G13" s="25"/>
      <c r="H13" s="26"/>
    </row>
    <row r="14" spans="2:8" ht="15.75">
      <c r="B14" s="18">
        <v>3</v>
      </c>
      <c r="C14" s="18" t="s">
        <v>89</v>
      </c>
      <c r="D14" s="18" t="s">
        <v>105</v>
      </c>
      <c r="E14" s="27">
        <f>+VLOOKUP(D14,'[1]Series 1'!$C$6:$H$18,2,0)</f>
        <v>1003</v>
      </c>
      <c r="F14" s="27">
        <f>+VLOOKUP(D14,'[1]Series 1'!$C$6:$H$18,6,0)</f>
        <v>1012347284</v>
      </c>
      <c r="G14" s="25">
        <f aca="true" t="shared" si="0" ref="G14:G21">+F14/100000</f>
        <v>10123.47284</v>
      </c>
      <c r="H14" s="26">
        <f aca="true" t="shared" si="1" ref="H14:H21">G14/$G$24</f>
        <v>0.25519816335952034</v>
      </c>
    </row>
    <row r="15" spans="2:8" ht="15.75">
      <c r="B15" s="18">
        <f>+B14+1</f>
        <v>4</v>
      </c>
      <c r="C15" s="18" t="s">
        <v>68</v>
      </c>
      <c r="D15" s="18" t="s">
        <v>77</v>
      </c>
      <c r="E15" s="27">
        <f>+VLOOKUP(D15,'[1]Series 1'!$C$6:$H$18,2,0)</f>
        <v>574</v>
      </c>
      <c r="F15" s="27">
        <f>+VLOOKUP(D15,'[1]Series 1'!$C$6:$H$18,6,0)</f>
        <v>573999999</v>
      </c>
      <c r="G15" s="25">
        <f t="shared" si="0"/>
        <v>5739.99999</v>
      </c>
      <c r="H15" s="26">
        <f t="shared" si="1"/>
        <v>0.14469712896781625</v>
      </c>
    </row>
    <row r="16" spans="2:8" ht="15.75">
      <c r="B16" s="18">
        <f aca="true" t="shared" si="2" ref="B16:B21">+B15+1</f>
        <v>5</v>
      </c>
      <c r="C16" s="18" t="s">
        <v>39</v>
      </c>
      <c r="D16" s="18" t="s">
        <v>40</v>
      </c>
      <c r="E16" s="27">
        <f>+VLOOKUP(D16,'[1]Series 1'!$C$6:$H$18,2,0)</f>
        <v>481900</v>
      </c>
      <c r="F16" s="27">
        <f>+VLOOKUP(D16,'[1]Series 1'!$C$6:$H$18,6,0)</f>
        <v>481900000</v>
      </c>
      <c r="G16" s="25">
        <f t="shared" si="0"/>
        <v>4819</v>
      </c>
      <c r="H16" s="26">
        <f t="shared" si="1"/>
        <v>0.12148004629106393</v>
      </c>
    </row>
    <row r="17" spans="2:8" ht="15.75">
      <c r="B17" s="18">
        <f t="shared" si="2"/>
        <v>6</v>
      </c>
      <c r="C17" s="18" t="s">
        <v>90</v>
      </c>
      <c r="D17" s="18" t="s">
        <v>83</v>
      </c>
      <c r="E17" s="27">
        <f>+VLOOKUP(D17,'[1]Series 1'!$C$6:$H$18,2,0)</f>
        <v>180</v>
      </c>
      <c r="F17" s="27">
        <f>+VLOOKUP(D17,'[1]Series 1'!$C$6:$H$18,6,0)</f>
        <v>183552005</v>
      </c>
      <c r="G17" s="25">
        <f t="shared" si="0"/>
        <v>1835.52005</v>
      </c>
      <c r="H17" s="26">
        <f t="shared" si="1"/>
        <v>0.04627081565515169</v>
      </c>
    </row>
    <row r="18" spans="2:8" ht="15.75">
      <c r="B18" s="18">
        <f>+B17+1</f>
        <v>7</v>
      </c>
      <c r="C18" s="18" t="s">
        <v>37</v>
      </c>
      <c r="D18" s="18" t="s">
        <v>64</v>
      </c>
      <c r="E18" s="27">
        <f>+VLOOKUP(D18,'[1]Series 1'!$C$6:$H$18,2,0)</f>
        <v>151</v>
      </c>
      <c r="F18" s="27">
        <f>+VLOOKUP(D18,'[1]Series 1'!$C$6:$H$18,6,0)</f>
        <v>151000000</v>
      </c>
      <c r="G18" s="25">
        <f t="shared" si="0"/>
        <v>1510</v>
      </c>
      <c r="H18" s="26">
        <f t="shared" si="1"/>
        <v>0.03806492423729125</v>
      </c>
    </row>
    <row r="19" spans="2:8" ht="15.75">
      <c r="B19" s="18">
        <f t="shared" si="2"/>
        <v>8</v>
      </c>
      <c r="C19" s="18" t="s">
        <v>91</v>
      </c>
      <c r="D19" s="18" t="s">
        <v>41</v>
      </c>
      <c r="E19" s="27">
        <f>+VLOOKUP(D19,'[1]Series 1'!$C$6:$H$18,2,0)</f>
        <v>175</v>
      </c>
      <c r="F19" s="27">
        <f>+VLOOKUP(D19,'[1]Series 1'!$C$6:$H$18,6,0)</f>
        <v>50889192.5</v>
      </c>
      <c r="G19" s="25">
        <f t="shared" si="0"/>
        <v>508.891925</v>
      </c>
      <c r="H19" s="26">
        <f t="shared" si="1"/>
        <v>0.012828432165625365</v>
      </c>
    </row>
    <row r="20" spans="2:8" ht="15.75">
      <c r="B20" s="18">
        <f t="shared" si="2"/>
        <v>9</v>
      </c>
      <c r="C20" s="18" t="s">
        <v>37</v>
      </c>
      <c r="D20" s="18" t="s">
        <v>65</v>
      </c>
      <c r="E20" s="27">
        <f>+VLOOKUP(D20,'[1]Series 1'!$C$6:$H$18,2,0)</f>
        <v>30</v>
      </c>
      <c r="F20" s="27">
        <f>+VLOOKUP(D20,'[1]Series 1'!$C$6:$H$18,6,0)</f>
        <v>30000000</v>
      </c>
      <c r="G20" s="25">
        <f t="shared" si="0"/>
        <v>300</v>
      </c>
      <c r="H20" s="26">
        <f t="shared" si="1"/>
        <v>0.007562567729263162</v>
      </c>
    </row>
    <row r="21" spans="2:8" ht="15.75">
      <c r="B21" s="18">
        <f t="shared" si="2"/>
        <v>10</v>
      </c>
      <c r="C21" s="18" t="s">
        <v>92</v>
      </c>
      <c r="D21" s="18" t="s">
        <v>93</v>
      </c>
      <c r="E21" s="27">
        <f>+VLOOKUP(D21,'[1]Series 1'!$C$6:$H$18,2,0)</f>
        <v>44220</v>
      </c>
      <c r="F21" s="27">
        <f>+VLOOKUP(D21,'[1]Series 1'!$C$6:$H$18,6,0)</f>
        <v>11055000</v>
      </c>
      <c r="G21" s="25">
        <f t="shared" si="0"/>
        <v>110.55</v>
      </c>
      <c r="H21" s="26">
        <f t="shared" si="1"/>
        <v>0.0027868062082334753</v>
      </c>
    </row>
    <row r="22" spans="1:11" s="20" customFormat="1" ht="15.75">
      <c r="A22" s="20" t="s">
        <v>94</v>
      </c>
      <c r="C22" s="29" t="s">
        <v>7</v>
      </c>
      <c r="D22" s="29"/>
      <c r="E22" s="29"/>
      <c r="F22" s="30">
        <f>SUM(F11:F21)</f>
        <v>3458804263</v>
      </c>
      <c r="G22" s="30">
        <f>SUM(G11:G21)</f>
        <v>34588.04263000001</v>
      </c>
      <c r="H22" s="31">
        <f>SUM(H11:H21)</f>
        <v>0.8719147167067217</v>
      </c>
      <c r="I22" s="42"/>
      <c r="K22" s="46"/>
    </row>
    <row r="23" spans="1:8" ht="15.75">
      <c r="A23" s="18" t="s">
        <v>95</v>
      </c>
      <c r="C23" s="18" t="s">
        <v>17</v>
      </c>
      <c r="D23" s="32"/>
      <c r="F23" s="24">
        <f>+SUMIF('[1]Series 1'!$A$26:$A$27,'Portfolio disclosure'!A22,'[1]Series 1'!$F$26:$F$27)+SUMIF('[1]Series 1'!$A$26:$A$27,'Portfolio disclosure'!A23,'[1]Series 1'!$F$26:$F$27)</f>
        <v>508102358.4</v>
      </c>
      <c r="G23" s="25">
        <f>+F23/100000</f>
        <v>5081.023584</v>
      </c>
      <c r="H23" s="26">
        <f>G23/$G$24</f>
        <v>0.12808528329327817</v>
      </c>
    </row>
    <row r="24" spans="3:11" s="20" customFormat="1" ht="15.75">
      <c r="C24" s="29" t="s">
        <v>7</v>
      </c>
      <c r="D24" s="29"/>
      <c r="E24" s="29"/>
      <c r="F24" s="30">
        <f>+F22+F23</f>
        <v>3966906621.4</v>
      </c>
      <c r="G24" s="30">
        <f>+F24/100000</f>
        <v>39669.066214</v>
      </c>
      <c r="H24" s="33">
        <f>H22+H23</f>
        <v>0.9999999999999999</v>
      </c>
      <c r="I24" s="42"/>
      <c r="K24" s="46"/>
    </row>
    <row r="25" ht="15.75">
      <c r="C25" s="16"/>
    </row>
    <row r="26" spans="2:11" ht="15.75">
      <c r="B26" s="48" t="s">
        <v>42</v>
      </c>
      <c r="C26" s="48"/>
      <c r="D26" s="48"/>
      <c r="E26" s="48"/>
      <c r="F26" s="48"/>
      <c r="G26" s="48"/>
      <c r="H26" s="48"/>
      <c r="K26" s="26"/>
    </row>
    <row r="27" spans="2:11" ht="15.75">
      <c r="B27" s="49" t="s">
        <v>29</v>
      </c>
      <c r="C27" s="49" t="s">
        <v>30</v>
      </c>
      <c r="D27" s="50" t="s">
        <v>31</v>
      </c>
      <c r="E27" s="49" t="s">
        <v>54</v>
      </c>
      <c r="F27" s="43"/>
      <c r="G27" s="21" t="s">
        <v>55</v>
      </c>
      <c r="H27" s="49" t="s">
        <v>32</v>
      </c>
      <c r="K27" s="26"/>
    </row>
    <row r="28" spans="2:11" ht="15.75">
      <c r="B28" s="49"/>
      <c r="C28" s="49"/>
      <c r="D28" s="50"/>
      <c r="E28" s="49"/>
      <c r="F28" s="43"/>
      <c r="G28" s="21" t="s">
        <v>56</v>
      </c>
      <c r="H28" s="49"/>
      <c r="K28" s="26"/>
    </row>
    <row r="29" spans="3:11" ht="15.75">
      <c r="C29" s="23" t="s">
        <v>33</v>
      </c>
      <c r="E29" s="18"/>
      <c r="F29" s="18"/>
      <c r="G29" s="25"/>
      <c r="H29" s="26"/>
      <c r="K29" s="26"/>
    </row>
    <row r="30" spans="5:11" ht="15.75">
      <c r="E30" s="27"/>
      <c r="G30" s="25"/>
      <c r="H30" s="26"/>
      <c r="K30" s="26"/>
    </row>
    <row r="31" spans="2:11" ht="15.75">
      <c r="B31" s="18">
        <v>1</v>
      </c>
      <c r="C31" s="18" t="s">
        <v>96</v>
      </c>
      <c r="D31" s="18" t="s">
        <v>57</v>
      </c>
      <c r="E31" s="27">
        <f>+VLOOKUP(D31,'[1]Series 1'!$N$6:$S$23,2,0)</f>
        <v>547</v>
      </c>
      <c r="F31" s="24">
        <f>+VLOOKUP(D31,'[1]Series 1'!$N$6:$S$23,6,0)</f>
        <v>607964274</v>
      </c>
      <c r="G31" s="25">
        <f>+F31/100000</f>
        <v>6079.64274</v>
      </c>
      <c r="H31" s="26">
        <f>G31/$G$51</f>
        <v>0.15504486669065923</v>
      </c>
      <c r="K31" s="26"/>
    </row>
    <row r="32" spans="2:11" ht="15.75">
      <c r="B32" s="18">
        <v>2</v>
      </c>
      <c r="C32" s="18" t="s">
        <v>88</v>
      </c>
      <c r="D32" s="18" t="s">
        <v>44</v>
      </c>
      <c r="E32" s="27">
        <f>+VLOOKUP(D32,'[1]Series 1'!$N$6:$S$23,2,0)</f>
        <v>200</v>
      </c>
      <c r="F32" s="24">
        <f>+VLOOKUP(D32,'[1]Series 1'!$N$6:$S$23,6,0)</f>
        <v>258499572</v>
      </c>
      <c r="G32" s="25">
        <f>+F32/100000</f>
        <v>2584.99572</v>
      </c>
      <c r="H32" s="26">
        <f>G32/$G$51</f>
        <v>0.0659233336469578</v>
      </c>
      <c r="K32" s="26"/>
    </row>
    <row r="33" spans="2:11" ht="15.75">
      <c r="B33" s="18">
        <v>3</v>
      </c>
      <c r="C33" s="18" t="s">
        <v>35</v>
      </c>
      <c r="D33" s="18" t="s">
        <v>43</v>
      </c>
      <c r="E33" s="27">
        <f>+VLOOKUP(D33,'[1]Series 1'!$N$6:$S$23,2,0)</f>
        <v>117143</v>
      </c>
      <c r="F33" s="24">
        <f>+VLOOKUP(D33,'[1]Series 1'!$N$6:$S$23,6,0)</f>
        <v>117142991</v>
      </c>
      <c r="G33" s="25">
        <f>+F33/100000</f>
        <v>1171.42991</v>
      </c>
      <c r="H33" s="26">
        <f>G33/$G$51</f>
        <v>0.029874155768797848</v>
      </c>
      <c r="K33" s="26"/>
    </row>
    <row r="34" spans="2:8" ht="15.75">
      <c r="B34" s="18">
        <v>4</v>
      </c>
      <c r="C34" s="18" t="s">
        <v>88</v>
      </c>
      <c r="D34" s="18" t="s">
        <v>34</v>
      </c>
      <c r="E34" s="27">
        <f>+VLOOKUP(D34,'[1]Series 1'!$N$6:$S$23,2,0)</f>
        <v>35</v>
      </c>
      <c r="F34" s="24">
        <f>+VLOOKUP(D34,'[1]Series 1'!$N$6:$S$23,6,0)</f>
        <v>45237425</v>
      </c>
      <c r="G34" s="25">
        <f>+F34/100000</f>
        <v>452.37425</v>
      </c>
      <c r="H34" s="26">
        <f>G34/$G$51</f>
        <v>0.011536583362715316</v>
      </c>
    </row>
    <row r="35" spans="3:8" ht="15.75">
      <c r="C35" s="23" t="s">
        <v>38</v>
      </c>
      <c r="E35" s="27"/>
      <c r="G35" s="25"/>
      <c r="H35" s="26"/>
    </row>
    <row r="36" spans="2:8" ht="15.75">
      <c r="B36" s="18">
        <f>+B34+1</f>
        <v>5</v>
      </c>
      <c r="C36" s="18" t="s">
        <v>97</v>
      </c>
      <c r="D36" s="47" t="s">
        <v>103</v>
      </c>
      <c r="E36" s="27">
        <f>+VLOOKUP(D36,'[1]Series 1'!$N$6:$S$23,2,0)</f>
        <v>578</v>
      </c>
      <c r="F36" s="24">
        <f>+VLOOKUP(D36,'[1]Series 1'!$N$6:$S$23,6,0)</f>
        <v>584413425</v>
      </c>
      <c r="G36" s="25">
        <f aca="true" t="shared" si="3" ref="G36:G48">+F36/100000</f>
        <v>5844.13425</v>
      </c>
      <c r="H36" s="26">
        <f aca="true" t="shared" si="4" ref="H36:H48">G36/$G$51</f>
        <v>0.1490388587724097</v>
      </c>
    </row>
    <row r="37" spans="2:8" ht="15.75">
      <c r="B37" s="18">
        <f>+B36+1</f>
        <v>6</v>
      </c>
      <c r="C37" s="18" t="s">
        <v>37</v>
      </c>
      <c r="D37" s="18" t="s">
        <v>65</v>
      </c>
      <c r="E37" s="27">
        <f>+VLOOKUP(D37,'[1]Series 1'!$N$6:$S$23,2,0)</f>
        <v>580</v>
      </c>
      <c r="F37" s="24">
        <f>+VLOOKUP(D37,'[1]Series 1'!$N$6:$S$23,6,0)</f>
        <v>580000000</v>
      </c>
      <c r="G37" s="25">
        <f t="shared" si="3"/>
        <v>5800</v>
      </c>
      <c r="H37" s="26">
        <f t="shared" si="4"/>
        <v>0.14791333393478703</v>
      </c>
    </row>
    <row r="38" spans="2:8" ht="15.75">
      <c r="B38" s="18">
        <f aca="true" t="shared" si="5" ref="B38:B48">+B37+1</f>
        <v>7</v>
      </c>
      <c r="C38" s="18" t="s">
        <v>98</v>
      </c>
      <c r="D38" s="18" t="s">
        <v>45</v>
      </c>
      <c r="E38" s="27">
        <f>+VLOOKUP(D38,'[1]Series 1'!$N$6:$S$23,2,0)</f>
        <v>406649</v>
      </c>
      <c r="F38" s="24">
        <f>+VLOOKUP(D38,'[1]Series 1'!$N$6:$S$23,6,0)</f>
        <v>414021153</v>
      </c>
      <c r="G38" s="25">
        <f t="shared" si="3"/>
        <v>4140.21153</v>
      </c>
      <c r="H38" s="26">
        <f t="shared" si="4"/>
        <v>0.10558491217199059</v>
      </c>
    </row>
    <row r="39" spans="2:8" ht="15.75">
      <c r="B39" s="18">
        <f t="shared" si="5"/>
        <v>8</v>
      </c>
      <c r="C39" s="18" t="s">
        <v>89</v>
      </c>
      <c r="D39" s="47" t="s">
        <v>105</v>
      </c>
      <c r="E39" s="27">
        <f>+VLOOKUP(D39,'[1]Series 1'!$N$6:$S$23,2,0)</f>
        <v>352</v>
      </c>
      <c r="F39" s="24">
        <f>+VLOOKUP(D39,'[1]Series 1'!$N$6:$S$23,6,0)</f>
        <v>355281610</v>
      </c>
      <c r="G39" s="25">
        <f t="shared" si="3"/>
        <v>3552.8161</v>
      </c>
      <c r="H39" s="26">
        <f t="shared" si="4"/>
        <v>0.0906049783117565</v>
      </c>
    </row>
    <row r="40" spans="2:8" ht="15.75">
      <c r="B40" s="18">
        <f t="shared" si="5"/>
        <v>9</v>
      </c>
      <c r="C40" s="18" t="s">
        <v>39</v>
      </c>
      <c r="D40" s="18" t="s">
        <v>84</v>
      </c>
      <c r="E40" s="27">
        <f>+VLOOKUP(D40,'[1]Series 1'!$N$6:$S$23,2,0)</f>
        <v>245000</v>
      </c>
      <c r="F40" s="24">
        <f>+VLOOKUP(D40,'[1]Series 1'!$N$6:$S$23,6,0)</f>
        <v>245000000</v>
      </c>
      <c r="G40" s="25">
        <f t="shared" si="3"/>
        <v>2450</v>
      </c>
      <c r="H40" s="26">
        <f t="shared" si="4"/>
        <v>0.06248063243797038</v>
      </c>
    </row>
    <row r="41" spans="2:8" ht="15.75">
      <c r="B41" s="18">
        <f t="shared" si="5"/>
        <v>10</v>
      </c>
      <c r="C41" s="18" t="s">
        <v>92</v>
      </c>
      <c r="D41" s="18" t="s">
        <v>78</v>
      </c>
      <c r="E41" s="27">
        <f>+VLOOKUP(D41,'[1]Series 1'!$N$6:$S$23,2,0)</f>
        <v>207388</v>
      </c>
      <c r="F41" s="24">
        <f>+VLOOKUP(D41,'[1]Series 1'!$N$6:$S$23,6,0)</f>
        <v>207388000</v>
      </c>
      <c r="G41" s="25">
        <f t="shared" si="3"/>
        <v>2073.88</v>
      </c>
      <c r="H41" s="26">
        <f t="shared" si="4"/>
        <v>0.05288870775528899</v>
      </c>
    </row>
    <row r="42" spans="2:8" ht="15.75">
      <c r="B42" s="18">
        <f t="shared" si="5"/>
        <v>11</v>
      </c>
      <c r="C42" s="18" t="s">
        <v>90</v>
      </c>
      <c r="D42" s="18" t="s">
        <v>83</v>
      </c>
      <c r="E42" s="27">
        <f>+VLOOKUP(D42,'[1]Series 1'!$N$6:$S$23,2,0)</f>
        <v>200</v>
      </c>
      <c r="F42" s="24">
        <f>+VLOOKUP(D42,'[1]Series 1'!$N$6:$S$23,6,0)</f>
        <v>203946673</v>
      </c>
      <c r="G42" s="25">
        <f t="shared" si="3"/>
        <v>2039.46673</v>
      </c>
      <c r="H42" s="26">
        <f t="shared" si="4"/>
        <v>0.05201109025575485</v>
      </c>
    </row>
    <row r="43" spans="2:8" ht="15.75">
      <c r="B43" s="18">
        <f t="shared" si="5"/>
        <v>12</v>
      </c>
      <c r="C43" s="18" t="s">
        <v>99</v>
      </c>
      <c r="D43" s="18" t="s">
        <v>59</v>
      </c>
      <c r="E43" s="27">
        <f>+VLOOKUP(D43,'[1]Series 1'!$N$6:$S$23,2,0)</f>
        <v>150</v>
      </c>
      <c r="F43" s="24">
        <f>+VLOOKUP(D43,'[1]Series 1'!$N$6:$S$23,6,0)</f>
        <v>161014106</v>
      </c>
      <c r="G43" s="25">
        <f t="shared" si="3"/>
        <v>1610.14106</v>
      </c>
      <c r="H43" s="26">
        <f t="shared" si="4"/>
        <v>0.04106229867067102</v>
      </c>
    </row>
    <row r="44" spans="2:8" ht="15.75">
      <c r="B44" s="18">
        <f t="shared" si="5"/>
        <v>13</v>
      </c>
      <c r="C44" s="18" t="s">
        <v>37</v>
      </c>
      <c r="D44" s="18" t="s">
        <v>66</v>
      </c>
      <c r="E44" s="27">
        <f>+VLOOKUP(D44,'[1]Series 1'!$N$6:$S$23,2,0)</f>
        <v>35</v>
      </c>
      <c r="F44" s="24">
        <f>+VLOOKUP(D44,'[1]Series 1'!$N$6:$S$23,6,0)</f>
        <v>35000000</v>
      </c>
      <c r="G44" s="25">
        <f t="shared" si="3"/>
        <v>350</v>
      </c>
      <c r="H44" s="26">
        <f t="shared" si="4"/>
        <v>0.008925804633995768</v>
      </c>
    </row>
    <row r="45" spans="1:8" ht="15.75">
      <c r="A45" s="20"/>
      <c r="B45" s="18">
        <f t="shared" si="5"/>
        <v>14</v>
      </c>
      <c r="C45" s="18" t="s">
        <v>86</v>
      </c>
      <c r="D45" s="18" t="s">
        <v>106</v>
      </c>
      <c r="E45" s="27">
        <f>+VLOOKUP(D45,'[1]Series 1'!$N$6:$S$23,2,0)</f>
        <v>1</v>
      </c>
      <c r="F45" s="24">
        <f>+VLOOKUP(D45,'[1]Series 1'!$N$6:$S$23,6,0)</f>
        <v>30637808</v>
      </c>
      <c r="G45" s="25">
        <f t="shared" si="3"/>
        <v>306.37808</v>
      </c>
      <c r="H45" s="26">
        <f t="shared" si="4"/>
        <v>0.007813345389196362</v>
      </c>
    </row>
    <row r="46" spans="1:8" ht="15.75">
      <c r="A46" s="20" t="s">
        <v>94</v>
      </c>
      <c r="B46" s="18">
        <f t="shared" si="5"/>
        <v>15</v>
      </c>
      <c r="C46" s="18" t="s">
        <v>37</v>
      </c>
      <c r="D46" s="18" t="s">
        <v>67</v>
      </c>
      <c r="E46" s="27">
        <f>+VLOOKUP(D46,'[1]Series 1'!$N$6:$S$23,2,0)</f>
        <v>25</v>
      </c>
      <c r="F46" s="24">
        <f>+VLOOKUP(D46,'[1]Series 1'!$N$6:$S$23,6,0)</f>
        <v>25000000</v>
      </c>
      <c r="G46" s="25">
        <f t="shared" si="3"/>
        <v>250</v>
      </c>
      <c r="H46" s="26">
        <f t="shared" si="4"/>
        <v>0.006375574738568406</v>
      </c>
    </row>
    <row r="47" spans="1:8" ht="15.75">
      <c r="A47" s="18" t="s">
        <v>95</v>
      </c>
      <c r="B47" s="18">
        <f t="shared" si="5"/>
        <v>16</v>
      </c>
      <c r="C47" s="18" t="s">
        <v>99</v>
      </c>
      <c r="D47" s="18" t="s">
        <v>58</v>
      </c>
      <c r="E47" s="27">
        <f>+VLOOKUP(D47,'[1]Series 1'!$N$6:$S$23,2,0)</f>
        <v>20</v>
      </c>
      <c r="F47" s="24">
        <f>+VLOOKUP(D47,'[1]Series 1'!$N$6:$S$23,6,0)</f>
        <v>21440046</v>
      </c>
      <c r="G47" s="25">
        <f t="shared" si="3"/>
        <v>214.40046</v>
      </c>
      <c r="H47" s="26">
        <f t="shared" si="4"/>
        <v>0.0054677046268537845</v>
      </c>
    </row>
    <row r="48" spans="2:8" ht="15.75">
      <c r="B48" s="18">
        <f t="shared" si="5"/>
        <v>17</v>
      </c>
      <c r="C48" s="18" t="s">
        <v>91</v>
      </c>
      <c r="D48" s="18" t="s">
        <v>46</v>
      </c>
      <c r="E48" s="27">
        <f>+VLOOKUP(D48,'[1]Series 1'!$N$6:$S$23,2,0)</f>
        <v>20</v>
      </c>
      <c r="F48" s="24">
        <f>+VLOOKUP(D48,'[1]Series 1'!$N$6:$S$23,6,0)</f>
        <v>19995753</v>
      </c>
      <c r="G48" s="25">
        <f t="shared" si="3"/>
        <v>199.95753</v>
      </c>
      <c r="H48" s="26">
        <f t="shared" si="4"/>
        <v>0.005099376708218137</v>
      </c>
    </row>
    <row r="49" spans="3:8" ht="15.75">
      <c r="C49" s="29" t="s">
        <v>7</v>
      </c>
      <c r="D49" s="29"/>
      <c r="E49" s="29"/>
      <c r="F49" s="30">
        <f>SUM(F31:F48)</f>
        <v>3911982836</v>
      </c>
      <c r="G49" s="30">
        <f>SUM(G31:G48)</f>
        <v>39119.82836</v>
      </c>
      <c r="H49" s="31">
        <f>SUM(H31:H48)</f>
        <v>0.9976455578765917</v>
      </c>
    </row>
    <row r="50" spans="3:8" ht="15.75">
      <c r="C50" s="18" t="s">
        <v>17</v>
      </c>
      <c r="D50" s="32"/>
      <c r="E50" s="32"/>
      <c r="F50" s="24">
        <f>+SUMIF('[1]Series 1'!$L$26:$L$27,'Portfolio disclosure'!A46,'[1]Series 1'!$Q$26:$Q$27)+SUMIF('[1]Series 1'!$L$26:$L$27,'Portfolio disclosure'!A47,'[1]Series 1'!$Q$26:$Q$27)</f>
        <v>9232274.030000001</v>
      </c>
      <c r="G50" s="25">
        <f>+F50/100000</f>
        <v>92.3227403</v>
      </c>
      <c r="H50" s="26">
        <f>G50/$G$51</f>
        <v>0.0023544421234083656</v>
      </c>
    </row>
    <row r="51" spans="2:8" ht="15.75">
      <c r="B51" s="20"/>
      <c r="C51" s="29" t="s">
        <v>7</v>
      </c>
      <c r="D51" s="29"/>
      <c r="E51" s="29"/>
      <c r="F51" s="35">
        <f>+F49+F50</f>
        <v>3921215110.03</v>
      </c>
      <c r="G51" s="30">
        <f>+G49+G50</f>
        <v>39212.1511003</v>
      </c>
      <c r="H51" s="36">
        <f>H49+H50</f>
        <v>1</v>
      </c>
    </row>
    <row r="53" spans="2:8" ht="15.75">
      <c r="B53" s="48" t="s">
        <v>47</v>
      </c>
      <c r="C53" s="48"/>
      <c r="D53" s="48"/>
      <c r="E53" s="48"/>
      <c r="F53" s="48"/>
      <c r="G53" s="48"/>
      <c r="H53" s="48"/>
    </row>
    <row r="54" spans="2:8" ht="15.75">
      <c r="B54" s="49" t="s">
        <v>29</v>
      </c>
      <c r="C54" s="49" t="s">
        <v>30</v>
      </c>
      <c r="D54" s="50" t="s">
        <v>31</v>
      </c>
      <c r="E54" s="49" t="s">
        <v>54</v>
      </c>
      <c r="F54" s="43"/>
      <c r="G54" s="21" t="s">
        <v>55</v>
      </c>
      <c r="H54" s="49" t="s">
        <v>32</v>
      </c>
    </row>
    <row r="55" spans="2:8" ht="15.75">
      <c r="B55" s="49"/>
      <c r="C55" s="49"/>
      <c r="D55" s="50"/>
      <c r="E55" s="49"/>
      <c r="F55" s="43"/>
      <c r="G55" s="21" t="s">
        <v>56</v>
      </c>
      <c r="H55" s="49"/>
    </row>
    <row r="56" spans="2:8" ht="15.75">
      <c r="B56" s="20"/>
      <c r="C56" s="23" t="s">
        <v>33</v>
      </c>
      <c r="D56" s="20"/>
      <c r="E56" s="20"/>
      <c r="F56" s="20"/>
      <c r="G56" s="37"/>
      <c r="H56" s="22"/>
    </row>
    <row r="57" spans="2:8" ht="15.75">
      <c r="B57" s="18">
        <v>1</v>
      </c>
      <c r="C57" s="18" t="s">
        <v>96</v>
      </c>
      <c r="D57" s="18" t="s">
        <v>57</v>
      </c>
      <c r="E57" s="38">
        <f>+VLOOKUP(D57,'[1]Series 1'!$Y$6:$AD$23,2,0)</f>
        <v>619</v>
      </c>
      <c r="F57" s="39">
        <f>+VLOOKUP(D57,'[1]Series 1'!$Y$6:$AD$23,6,0)</f>
        <v>687988822</v>
      </c>
      <c r="G57" s="28">
        <f>+F57/100000</f>
        <v>6879.88822</v>
      </c>
      <c r="H57" s="26">
        <f>G57/$G$75</f>
        <v>0.1504103796889189</v>
      </c>
    </row>
    <row r="58" spans="2:8" ht="15.75">
      <c r="B58" s="18">
        <v>2</v>
      </c>
      <c r="C58" s="18" t="s">
        <v>35</v>
      </c>
      <c r="D58" s="18" t="s">
        <v>48</v>
      </c>
      <c r="E58" s="38">
        <f>+VLOOKUP(D58,'[1]Series 1'!$Y$6:$AD$23,2,0)</f>
        <v>458496</v>
      </c>
      <c r="F58" s="39">
        <f>+VLOOKUP(D58,'[1]Series 1'!$Y$6:$AD$23,6,0)</f>
        <v>458495999</v>
      </c>
      <c r="G58" s="28">
        <f>+F58/100000</f>
        <v>4584.95999</v>
      </c>
      <c r="H58" s="26">
        <f>G58/$G$75</f>
        <v>0.10023790371326728</v>
      </c>
    </row>
    <row r="59" spans="2:8" ht="15.75">
      <c r="B59" s="18">
        <v>3</v>
      </c>
      <c r="C59" s="18" t="s">
        <v>88</v>
      </c>
      <c r="D59" s="18" t="s">
        <v>49</v>
      </c>
      <c r="E59" s="38">
        <f>+VLOOKUP(D59,'[1]Series 1'!$Y$6:$AD$23,2,0)</f>
        <v>299</v>
      </c>
      <c r="F59" s="39">
        <f>+VLOOKUP(D59,'[1]Series 1'!$Y$6:$AD$23,6,0)</f>
        <v>386456861</v>
      </c>
      <c r="G59" s="28">
        <f>+F59/100000</f>
        <v>3864.56861</v>
      </c>
      <c r="H59" s="26">
        <f>G59/$G$75</f>
        <v>0.08448847036122013</v>
      </c>
    </row>
    <row r="60" spans="3:8" ht="15.75">
      <c r="C60" s="23" t="s">
        <v>38</v>
      </c>
      <c r="E60" s="38"/>
      <c r="F60" s="39"/>
      <c r="G60" s="28"/>
      <c r="H60" s="26"/>
    </row>
    <row r="61" spans="2:8" ht="15.75">
      <c r="B61" s="18">
        <f>+B59+1</f>
        <v>4</v>
      </c>
      <c r="C61" s="18" t="s">
        <v>61</v>
      </c>
      <c r="D61" s="18" t="s">
        <v>69</v>
      </c>
      <c r="E61" s="38">
        <f>+VLOOKUP(D61,'[1]Series 1'!$Y$6:$AD$23,2,0)</f>
        <v>650</v>
      </c>
      <c r="F61" s="39">
        <f>+VLOOKUP(D61,'[1]Series 1'!$Y$6:$AD$23,6,0)</f>
        <v>629999999.98</v>
      </c>
      <c r="G61" s="28">
        <f aca="true" t="shared" si="6" ref="G61:G72">+F61/100000</f>
        <v>6299.9999998</v>
      </c>
      <c r="H61" s="26">
        <f aca="true" t="shared" si="7" ref="H61:H72">G61/$G$75</f>
        <v>0.13773267264073472</v>
      </c>
    </row>
    <row r="62" spans="2:8" ht="15.75">
      <c r="B62" s="18">
        <f>+B61+1</f>
        <v>5</v>
      </c>
      <c r="C62" s="18" t="s">
        <v>99</v>
      </c>
      <c r="D62" s="18" t="s">
        <v>59</v>
      </c>
      <c r="E62" s="38">
        <f>+VLOOKUP(D62,'[1]Series 1'!$Y$6:$AD$23,2,0)</f>
        <v>552</v>
      </c>
      <c r="F62" s="39">
        <f>+VLOOKUP(D62,'[1]Series 1'!$Y$6:$AD$23,6,0)</f>
        <v>592531911</v>
      </c>
      <c r="G62" s="28">
        <f t="shared" si="6"/>
        <v>5925.31911</v>
      </c>
      <c r="H62" s="26">
        <f t="shared" si="7"/>
        <v>0.12954127576117902</v>
      </c>
    </row>
    <row r="63" spans="2:8" ht="15.75">
      <c r="B63" s="18">
        <f aca="true" t="shared" si="8" ref="B63:B69">+B62+1</f>
        <v>6</v>
      </c>
      <c r="C63" s="18" t="s">
        <v>98</v>
      </c>
      <c r="D63" s="18" t="s">
        <v>50</v>
      </c>
      <c r="E63" s="38">
        <f>+VLOOKUP(D63,'[1]Series 1'!$Y$6:$AD$23,2,0)</f>
        <v>484635</v>
      </c>
      <c r="F63" s="39">
        <f>+VLOOKUP(D63,'[1]Series 1'!$Y$6:$AD$23,6,0)</f>
        <v>493420964</v>
      </c>
      <c r="G63" s="28">
        <f t="shared" si="6"/>
        <v>4934.20964</v>
      </c>
      <c r="H63" s="26">
        <f t="shared" si="7"/>
        <v>0.10787331446165907</v>
      </c>
    </row>
    <row r="64" spans="2:8" ht="15.75">
      <c r="B64" s="18">
        <f t="shared" si="8"/>
        <v>7</v>
      </c>
      <c r="C64" s="18" t="s">
        <v>97</v>
      </c>
      <c r="D64" s="47" t="s">
        <v>103</v>
      </c>
      <c r="E64" s="38">
        <f>+VLOOKUP(D64,'[1]Series 1'!$Y$6:$AD$23,2,0)</f>
        <v>380</v>
      </c>
      <c r="F64" s="39">
        <f>+VLOOKUP(D64,'[1]Series 1'!$Y$6:$AD$23,6,0)</f>
        <v>384216438</v>
      </c>
      <c r="G64" s="28">
        <f t="shared" si="6"/>
        <v>3842.16438</v>
      </c>
      <c r="H64" s="26">
        <f t="shared" si="7"/>
        <v>0.08399866171416367</v>
      </c>
    </row>
    <row r="65" spans="2:8" ht="15.75">
      <c r="B65" s="18">
        <f t="shared" si="8"/>
        <v>8</v>
      </c>
      <c r="C65" s="18" t="s">
        <v>90</v>
      </c>
      <c r="D65" s="18" t="s">
        <v>83</v>
      </c>
      <c r="E65" s="38">
        <f>+VLOOKUP(D65,'[1]Series 1'!$Y$6:$AD$23,2,0)</f>
        <v>270</v>
      </c>
      <c r="F65" s="39">
        <f>+VLOOKUP(D65,'[1]Series 1'!$Y$6:$AD$23,6,0)</f>
        <v>275328008</v>
      </c>
      <c r="G65" s="28">
        <f t="shared" si="6"/>
        <v>2753.28008</v>
      </c>
      <c r="H65" s="26">
        <f t="shared" si="7"/>
        <v>0.06019311491411659</v>
      </c>
    </row>
    <row r="66" spans="2:8" ht="15.75">
      <c r="B66" s="18">
        <f t="shared" si="8"/>
        <v>9</v>
      </c>
      <c r="C66" s="18" t="s">
        <v>37</v>
      </c>
      <c r="D66" s="18" t="s">
        <v>65</v>
      </c>
      <c r="E66" s="38">
        <f>+VLOOKUP(D66,'[1]Series 1'!$Y$6:$AD$23,2,0)</f>
        <v>261</v>
      </c>
      <c r="F66" s="39">
        <f>+VLOOKUP(D66,'[1]Series 1'!$Y$6:$AD$23,6,0)</f>
        <v>261000000</v>
      </c>
      <c r="G66" s="28">
        <f t="shared" si="6"/>
        <v>2610</v>
      </c>
      <c r="H66" s="26">
        <f t="shared" si="7"/>
        <v>0.05706067866725868</v>
      </c>
    </row>
    <row r="67" spans="2:8" ht="15.75">
      <c r="B67" s="18">
        <f t="shared" si="8"/>
        <v>10</v>
      </c>
      <c r="C67" s="18" t="s">
        <v>91</v>
      </c>
      <c r="D67" s="18" t="s">
        <v>51</v>
      </c>
      <c r="E67" s="38">
        <f>+VLOOKUP(D67,'[1]Series 1'!$Y$6:$AD$23,2,0)</f>
        <v>120</v>
      </c>
      <c r="F67" s="39">
        <f>+VLOOKUP(D67,'[1]Series 1'!$Y$6:$AD$23,6,0)</f>
        <v>119974521</v>
      </c>
      <c r="G67" s="28">
        <f t="shared" si="6"/>
        <v>1199.74521</v>
      </c>
      <c r="H67" s="26">
        <f t="shared" si="7"/>
        <v>0.026229224486740532</v>
      </c>
    </row>
    <row r="68" spans="2:8" ht="15.75">
      <c r="B68" s="18">
        <f t="shared" si="8"/>
        <v>11</v>
      </c>
      <c r="C68" s="18" t="s">
        <v>100</v>
      </c>
      <c r="D68" s="18" t="s">
        <v>87</v>
      </c>
      <c r="E68" s="38">
        <f>+VLOOKUP(D68,'[1]Series 1'!$Y$6:$AD$23,2,0)</f>
        <v>12</v>
      </c>
      <c r="F68" s="39">
        <f>+VLOOKUP(D68,'[1]Series 1'!$Y$6:$AD$23,6,0)</f>
        <v>109043014</v>
      </c>
      <c r="G68" s="28">
        <f t="shared" si="6"/>
        <v>1090.43014</v>
      </c>
      <c r="H68" s="26">
        <f t="shared" si="7"/>
        <v>0.02383934246269498</v>
      </c>
    </row>
    <row r="69" spans="2:8" ht="15.75">
      <c r="B69" s="18">
        <f t="shared" si="8"/>
        <v>12</v>
      </c>
      <c r="C69" s="18" t="s">
        <v>99</v>
      </c>
      <c r="D69" s="18" t="s">
        <v>58</v>
      </c>
      <c r="E69" s="38">
        <f>+VLOOKUP(D69,'[1]Series 1'!$Y$6:$AD$23,2,0)</f>
        <v>85</v>
      </c>
      <c r="F69" s="39">
        <f>+VLOOKUP(D69,'[1]Series 1'!$Y$6:$AD$23,6,0)</f>
        <v>89854614</v>
      </c>
      <c r="G69" s="28">
        <f t="shared" si="6"/>
        <v>898.54614</v>
      </c>
      <c r="H69" s="26">
        <f t="shared" si="7"/>
        <v>0.019644311326530897</v>
      </c>
    </row>
    <row r="70" spans="2:8" ht="15.75">
      <c r="B70" s="18">
        <f>+B69+1</f>
        <v>13</v>
      </c>
      <c r="C70" s="18" t="s">
        <v>37</v>
      </c>
      <c r="D70" s="18" t="s">
        <v>66</v>
      </c>
      <c r="E70" s="38">
        <f>+VLOOKUP(D70,'[1]Series 1'!$Y$6:$AD$23,2,0)</f>
        <v>40</v>
      </c>
      <c r="F70" s="39">
        <f>+VLOOKUP(D70,'[1]Series 1'!$Y$6:$AD$23,6,0)</f>
        <v>40000000</v>
      </c>
      <c r="G70" s="28">
        <f t="shared" si="6"/>
        <v>400</v>
      </c>
      <c r="H70" s="26">
        <f t="shared" si="7"/>
        <v>0.008744931596514741</v>
      </c>
    </row>
    <row r="71" spans="2:8" ht="15.75">
      <c r="B71" s="18">
        <f>+B70+1</f>
        <v>14</v>
      </c>
      <c r="C71" s="18" t="s">
        <v>37</v>
      </c>
      <c r="D71" s="18" t="s">
        <v>64</v>
      </c>
      <c r="E71" s="38">
        <f>+VLOOKUP(D71,'[1]Series 1'!$Y$6:$AD$23,2,0)</f>
        <v>22</v>
      </c>
      <c r="F71" s="39">
        <f>+VLOOKUP(D71,'[1]Series 1'!$Y$6:$AD$23,6,0)</f>
        <v>22000000</v>
      </c>
      <c r="G71" s="28">
        <f t="shared" si="6"/>
        <v>220</v>
      </c>
      <c r="H71" s="26">
        <f t="shared" si="7"/>
        <v>0.004809712378083107</v>
      </c>
    </row>
    <row r="72" spans="2:8" ht="15.75">
      <c r="B72" s="18">
        <f>+B71+1</f>
        <v>15</v>
      </c>
      <c r="C72" s="18" t="s">
        <v>86</v>
      </c>
      <c r="D72" s="18" t="s">
        <v>106</v>
      </c>
      <c r="E72" s="38">
        <f>+VLOOKUP(D72,'[1]Series 1'!$Y$6:$AD$23,2,0)</f>
        <v>1</v>
      </c>
      <c r="F72" s="39">
        <f>+VLOOKUP(D72,'[1]Series 1'!$Y$6:$AD$23,6,0)</f>
        <v>11079178</v>
      </c>
      <c r="G72" s="28">
        <f t="shared" si="6"/>
        <v>110.79178</v>
      </c>
      <c r="H72" s="26">
        <f t="shared" si="7"/>
        <v>0.002422166343890275</v>
      </c>
    </row>
    <row r="73" spans="1:8" ht="15.75">
      <c r="A73" s="20" t="s">
        <v>94</v>
      </c>
      <c r="B73" s="20"/>
      <c r="C73" s="29" t="s">
        <v>7</v>
      </c>
      <c r="D73" s="29"/>
      <c r="E73" s="29"/>
      <c r="F73" s="30">
        <f>SUM(F57:F72)</f>
        <v>4561390329.98</v>
      </c>
      <c r="G73" s="30">
        <f>SUM(G57:G72)</f>
        <v>45613.9032998</v>
      </c>
      <c r="H73" s="31">
        <f>SUM(H57:H72)</f>
        <v>0.9972261605169728</v>
      </c>
    </row>
    <row r="74" spans="1:8" ht="15.75">
      <c r="A74" s="18" t="s">
        <v>95</v>
      </c>
      <c r="B74" s="20"/>
      <c r="C74" s="18" t="s">
        <v>17</v>
      </c>
      <c r="D74" s="20"/>
      <c r="E74" s="20"/>
      <c r="F74" s="24">
        <f>+SUMIF('[1]Series 1'!$W$26:$W$27,'Portfolio disclosure'!A73,'[1]Series 1'!$AB$26:$AB$27)+SUMIF('[1]Series 1'!$W$26:$W$27,'Portfolio disclosure'!A74,'[1]Series 1'!$AB$26:$AB$27)</f>
        <v>12687758.400000002</v>
      </c>
      <c r="G74" s="34">
        <f>+F74/100000</f>
        <v>126.87758400000003</v>
      </c>
      <c r="H74" s="26">
        <f>G74/$G$75</f>
        <v>0.0027738394830276337</v>
      </c>
    </row>
    <row r="75" spans="2:8" ht="15.75">
      <c r="B75" s="20"/>
      <c r="C75" s="29" t="s">
        <v>7</v>
      </c>
      <c r="D75" s="29"/>
      <c r="E75" s="29"/>
      <c r="F75" s="35">
        <f>+F73+F74</f>
        <v>4574078088.379999</v>
      </c>
      <c r="G75" s="30">
        <f>+F75/100000</f>
        <v>45740.78088379999</v>
      </c>
      <c r="H75" s="31">
        <f>H73+H74</f>
        <v>1.0000000000000004</v>
      </c>
    </row>
    <row r="77" spans="2:8" ht="15.75">
      <c r="B77" s="48" t="s">
        <v>62</v>
      </c>
      <c r="C77" s="48"/>
      <c r="D77" s="48"/>
      <c r="E77" s="48"/>
      <c r="F77" s="48"/>
      <c r="G77" s="48"/>
      <c r="H77" s="48"/>
    </row>
    <row r="78" spans="2:8" ht="15.75">
      <c r="B78" s="49" t="s">
        <v>29</v>
      </c>
      <c r="C78" s="49" t="s">
        <v>30</v>
      </c>
      <c r="D78" s="50" t="s">
        <v>31</v>
      </c>
      <c r="E78" s="49" t="s">
        <v>54</v>
      </c>
      <c r="F78" s="43"/>
      <c r="G78" s="21" t="s">
        <v>55</v>
      </c>
      <c r="H78" s="49" t="s">
        <v>32</v>
      </c>
    </row>
    <row r="79" spans="2:8" ht="15.75">
      <c r="B79" s="49"/>
      <c r="C79" s="49"/>
      <c r="D79" s="50"/>
      <c r="E79" s="49"/>
      <c r="F79" s="43"/>
      <c r="G79" s="21" t="s">
        <v>56</v>
      </c>
      <c r="H79" s="49"/>
    </row>
    <row r="80" spans="2:8" ht="15.75">
      <c r="B80" s="20"/>
      <c r="C80" s="23" t="s">
        <v>33</v>
      </c>
      <c r="D80" s="20"/>
      <c r="E80" s="20"/>
      <c r="F80" s="20"/>
      <c r="G80" s="37"/>
      <c r="H80" s="22"/>
    </row>
    <row r="81" spans="2:8" ht="15.75">
      <c r="B81" s="18">
        <v>1</v>
      </c>
      <c r="C81" s="18" t="s">
        <v>96</v>
      </c>
      <c r="D81" s="18" t="s">
        <v>57</v>
      </c>
      <c r="E81" s="38">
        <f>+VLOOKUP(D81,'[1]Series 3'!$C$6:$I$20,2,0)</f>
        <v>230</v>
      </c>
      <c r="F81" s="39">
        <f>+VLOOKUP(D81,'[1]Series 3'!$C$6:$I$20,6,0)</f>
        <v>255633972</v>
      </c>
      <c r="G81" s="28">
        <f>+F81/100000</f>
        <v>2556.33972</v>
      </c>
      <c r="H81" s="26">
        <f>G81/$G$98</f>
        <v>0.1682331836876862</v>
      </c>
    </row>
    <row r="82" spans="2:8" ht="15.75">
      <c r="B82" s="18">
        <v>2</v>
      </c>
      <c r="C82" s="18" t="s">
        <v>35</v>
      </c>
      <c r="D82" s="18" t="s">
        <v>43</v>
      </c>
      <c r="E82" s="38">
        <f>+VLOOKUP(D82,'[1]Series 3'!$C$6:$I$20,2,0)</f>
        <v>150000</v>
      </c>
      <c r="F82" s="39">
        <f>+VLOOKUP(D82,'[1]Series 3'!$C$6:$I$20,6,0)</f>
        <v>149999999</v>
      </c>
      <c r="G82" s="28">
        <f>+F82/100000</f>
        <v>1499.99999</v>
      </c>
      <c r="H82" s="26">
        <f>G82/$G$98</f>
        <v>0.09871527319897742</v>
      </c>
    </row>
    <row r="83" spans="2:8" ht="15.75">
      <c r="B83" s="18">
        <v>3</v>
      </c>
      <c r="C83" s="18" t="s">
        <v>88</v>
      </c>
      <c r="D83" s="18" t="s">
        <v>49</v>
      </c>
      <c r="E83" s="38">
        <f>+VLOOKUP(D83,'[1]Series 3'!$C$6:$I$20,2,0)</f>
        <v>77</v>
      </c>
      <c r="F83" s="39">
        <f>+VLOOKUP(D83,'[1]Series 3'!$C$6:$I$20,6,0)</f>
        <v>99522335</v>
      </c>
      <c r="G83" s="28">
        <f>+F83/100000</f>
        <v>995.22335</v>
      </c>
      <c r="H83" s="26">
        <f>G83/$G$98</f>
        <v>0.06549583036280655</v>
      </c>
    </row>
    <row r="84" spans="3:8" ht="15.75">
      <c r="C84" s="23" t="s">
        <v>38</v>
      </c>
      <c r="E84" s="38"/>
      <c r="F84" s="39"/>
      <c r="G84" s="28"/>
      <c r="H84" s="26"/>
    </row>
    <row r="85" spans="2:8" ht="15.75">
      <c r="B85" s="18">
        <v>4</v>
      </c>
      <c r="C85" s="18" t="s">
        <v>98</v>
      </c>
      <c r="D85" s="18" t="s">
        <v>45</v>
      </c>
      <c r="E85" s="38">
        <f>+VLOOKUP(D85,'[1]Series 3'!$C$6:$I$20,2,0)</f>
        <v>287558</v>
      </c>
      <c r="F85" s="39">
        <f>+VLOOKUP(D85,'[1]Series 3'!$C$6:$I$20,6,0)</f>
        <v>292771149</v>
      </c>
      <c r="G85" s="28">
        <f aca="true" t="shared" si="9" ref="G85:G95">+F85/100000</f>
        <v>2927.71149</v>
      </c>
      <c r="H85" s="26">
        <f aca="true" t="shared" si="10" ref="H85:H95">G85/$G$98</f>
        <v>0.19267322767324502</v>
      </c>
    </row>
    <row r="86" spans="2:8" ht="15.75">
      <c r="B86" s="18">
        <f>+B85+1</f>
        <v>5</v>
      </c>
      <c r="C86" s="18" t="s">
        <v>91</v>
      </c>
      <c r="D86" s="18" t="s">
        <v>63</v>
      </c>
      <c r="E86" s="38">
        <f>+VLOOKUP(D86,'[1]Series 3'!$C$6:$I$20,2,0)</f>
        <v>180</v>
      </c>
      <c r="F86" s="39">
        <f>+VLOOKUP(D86,'[1]Series 3'!$C$6:$I$20,6,0)</f>
        <v>179961781</v>
      </c>
      <c r="G86" s="28">
        <f t="shared" si="9"/>
        <v>1799.61781</v>
      </c>
      <c r="H86" s="26">
        <f t="shared" si="10"/>
        <v>0.11843317663481814</v>
      </c>
    </row>
    <row r="87" spans="2:8" ht="15.75">
      <c r="B87" s="18">
        <f aca="true" t="shared" si="11" ref="B87:B95">+B86+1</f>
        <v>6</v>
      </c>
      <c r="C87" s="18" t="s">
        <v>99</v>
      </c>
      <c r="D87" s="18" t="s">
        <v>59</v>
      </c>
      <c r="E87" s="38">
        <f>+VLOOKUP(D87,'[1]Series 3'!$C$6:$I$20,2,0)</f>
        <v>146</v>
      </c>
      <c r="F87" s="39">
        <f>+VLOOKUP(D87,'[1]Series 3'!$C$6:$I$20,6,0)</f>
        <v>156720396</v>
      </c>
      <c r="G87" s="28">
        <f t="shared" si="9"/>
        <v>1567.20396</v>
      </c>
      <c r="H87" s="26">
        <f t="shared" si="10"/>
        <v>0.10313797873419939</v>
      </c>
    </row>
    <row r="88" spans="2:8" ht="15.75">
      <c r="B88" s="18">
        <f t="shared" si="11"/>
        <v>7</v>
      </c>
      <c r="C88" s="18" t="s">
        <v>91</v>
      </c>
      <c r="D88" s="18" t="s">
        <v>46</v>
      </c>
      <c r="E88" s="38">
        <f>+VLOOKUP(D88,'[1]Series 3'!$C$6:$I$20,2,0)</f>
        <v>100</v>
      </c>
      <c r="F88" s="39">
        <f>+VLOOKUP(D88,'[1]Series 3'!$C$6:$I$20,6,0)</f>
        <v>99978767</v>
      </c>
      <c r="G88" s="28">
        <f t="shared" si="9"/>
        <v>999.78767</v>
      </c>
      <c r="H88" s="26">
        <f t="shared" si="10"/>
        <v>0.06579620909532079</v>
      </c>
    </row>
    <row r="89" spans="2:8" ht="15.75">
      <c r="B89" s="18">
        <f t="shared" si="11"/>
        <v>8</v>
      </c>
      <c r="C89" s="18" t="s">
        <v>37</v>
      </c>
      <c r="D89" s="18" t="s">
        <v>67</v>
      </c>
      <c r="E89" s="38">
        <f>+VLOOKUP(D89,'[1]Series 3'!$C$6:$I$20,2,0)</f>
        <v>98</v>
      </c>
      <c r="F89" s="39">
        <f>+VLOOKUP(D89,'[1]Series 3'!$C$6:$I$20,6,0)</f>
        <v>98000000</v>
      </c>
      <c r="G89" s="28">
        <f t="shared" si="9"/>
        <v>980</v>
      </c>
      <c r="H89" s="26">
        <f t="shared" si="10"/>
        <v>0.06449397891995844</v>
      </c>
    </row>
    <row r="90" spans="2:8" ht="15.75">
      <c r="B90" s="18">
        <f t="shared" si="11"/>
        <v>9</v>
      </c>
      <c r="C90" s="18" t="s">
        <v>37</v>
      </c>
      <c r="D90" s="18" t="s">
        <v>79</v>
      </c>
      <c r="E90" s="38">
        <f>+VLOOKUP(D90,'[1]Series 3'!$C$6:$I$20,2,0)</f>
        <v>125</v>
      </c>
      <c r="F90" s="39">
        <f>+VLOOKUP(D90,'[1]Series 3'!$C$6:$I$20,6,0)</f>
        <v>75000000</v>
      </c>
      <c r="G90" s="28">
        <f t="shared" si="9"/>
        <v>750</v>
      </c>
      <c r="H90" s="26">
        <f t="shared" si="10"/>
        <v>0.049357636928539624</v>
      </c>
    </row>
    <row r="91" spans="2:8" ht="15.75">
      <c r="B91" s="18">
        <f t="shared" si="11"/>
        <v>10</v>
      </c>
      <c r="C91" s="18" t="s">
        <v>101</v>
      </c>
      <c r="D91" s="18" t="s">
        <v>81</v>
      </c>
      <c r="E91" s="38">
        <f>+VLOOKUP(D91,'[1]Series 3'!$C$6:$I$20,2,0)</f>
        <v>70</v>
      </c>
      <c r="F91" s="39">
        <f>+VLOOKUP(D91,'[1]Series 3'!$C$6:$I$20,6,0)</f>
        <v>71469964</v>
      </c>
      <c r="G91" s="28">
        <f t="shared" si="9"/>
        <v>714.69964</v>
      </c>
      <c r="H91" s="26">
        <f t="shared" si="10"/>
        <v>0.04703451379210397</v>
      </c>
    </row>
    <row r="92" spans="2:8" ht="15.75">
      <c r="B92" s="18">
        <f t="shared" si="11"/>
        <v>11</v>
      </c>
      <c r="C92" s="18" t="s">
        <v>68</v>
      </c>
      <c r="D92" s="18" t="s">
        <v>77</v>
      </c>
      <c r="E92" s="38">
        <f>+VLOOKUP(D92,'[1]Series 3'!$C$6:$I$20,2,0)</f>
        <v>12</v>
      </c>
      <c r="F92" s="39">
        <f>+VLOOKUP(D92,'[1]Series 3'!$C$6:$I$20,6,0)</f>
        <v>12000000</v>
      </c>
      <c r="G92" s="28">
        <f t="shared" si="9"/>
        <v>120</v>
      </c>
      <c r="H92" s="26">
        <f t="shared" si="10"/>
        <v>0.00789722190856634</v>
      </c>
    </row>
    <row r="93" spans="2:8" ht="15.75">
      <c r="B93" s="18">
        <f t="shared" si="11"/>
        <v>12</v>
      </c>
      <c r="C93" s="18" t="s">
        <v>82</v>
      </c>
      <c r="D93" s="18" t="s">
        <v>85</v>
      </c>
      <c r="E93" s="38">
        <f>+VLOOKUP(D93,'[1]Series 3'!$C$6:$I$20,2,0)</f>
        <v>100</v>
      </c>
      <c r="F93" s="39">
        <f>+VLOOKUP(D93,'[1]Series 3'!$C$6:$I$20,6,0)</f>
        <v>10123288</v>
      </c>
      <c r="G93" s="28">
        <f t="shared" si="9"/>
        <v>101.23288</v>
      </c>
      <c r="H93" s="26">
        <f t="shared" si="10"/>
        <v>0.0066621543150272265</v>
      </c>
    </row>
    <row r="94" spans="2:8" ht="15.75">
      <c r="B94" s="18">
        <f t="shared" si="11"/>
        <v>13</v>
      </c>
      <c r="C94" s="18" t="s">
        <v>37</v>
      </c>
      <c r="D94" s="18" t="s">
        <v>66</v>
      </c>
      <c r="E94" s="38">
        <f>+VLOOKUP(D94,'[1]Series 3'!$C$6:$I$20,2,0)</f>
        <v>8</v>
      </c>
      <c r="F94" s="39">
        <f>+VLOOKUP(D94,'[1]Series 3'!$C$6:$I$20,6,0)</f>
        <v>8000000</v>
      </c>
      <c r="G94" s="28">
        <f t="shared" si="9"/>
        <v>80</v>
      </c>
      <c r="H94" s="26">
        <f t="shared" si="10"/>
        <v>0.005264814605710893</v>
      </c>
    </row>
    <row r="95" spans="2:8" ht="15.75">
      <c r="B95" s="18">
        <f t="shared" si="11"/>
        <v>14</v>
      </c>
      <c r="C95" s="18" t="s">
        <v>102</v>
      </c>
      <c r="D95" s="18" t="s">
        <v>80</v>
      </c>
      <c r="E95" s="38">
        <f>+VLOOKUP(D95,'[1]Series 3'!$C$6:$I$20,2,0)</f>
        <v>5</v>
      </c>
      <c r="F95" s="39">
        <f>+VLOOKUP(D95,'[1]Series 3'!$C$6:$I$20,6,0)</f>
        <v>5000000</v>
      </c>
      <c r="G95" s="28">
        <f t="shared" si="9"/>
        <v>50</v>
      </c>
      <c r="H95" s="26">
        <f t="shared" si="10"/>
        <v>0.0032905091285693085</v>
      </c>
    </row>
    <row r="96" spans="1:8" ht="15.75">
      <c r="A96" s="20" t="s">
        <v>94</v>
      </c>
      <c r="B96" s="20"/>
      <c r="C96" s="29" t="s">
        <v>7</v>
      </c>
      <c r="D96" s="29"/>
      <c r="E96" s="29"/>
      <c r="F96" s="30">
        <f>SUM(F81:F95)</f>
        <v>1514181651</v>
      </c>
      <c r="G96" s="30">
        <f>SUM(G81:G95)</f>
        <v>15141.81651</v>
      </c>
      <c r="H96" s="31">
        <f>SUM(H81:H95)</f>
        <v>0.9964857089855295</v>
      </c>
    </row>
    <row r="97" spans="1:8" ht="15.75">
      <c r="A97" s="18" t="s">
        <v>95</v>
      </c>
      <c r="B97" s="20"/>
      <c r="C97" s="18" t="s">
        <v>17</v>
      </c>
      <c r="D97" s="20"/>
      <c r="E97" s="20"/>
      <c r="F97" s="34">
        <f>+SUMIF('[1]Series 3'!$A$22:$A$24,'Portfolio disclosure'!A96,'[1]Series 3'!$F$22:$F$24)+SUMIF('[1]Series 3'!$A$22:$A$24,'Portfolio disclosure'!A97,'[1]Series 3'!$F$22:$F$24)</f>
        <v>5340041.43</v>
      </c>
      <c r="G97" s="34">
        <f>+F97/100000</f>
        <v>53.400414299999994</v>
      </c>
      <c r="H97" s="26">
        <f>G97/$G$98</f>
        <v>0.00351429101447066</v>
      </c>
    </row>
    <row r="98" spans="2:8" ht="15.75">
      <c r="B98" s="20"/>
      <c r="C98" s="29" t="s">
        <v>7</v>
      </c>
      <c r="D98" s="29"/>
      <c r="E98" s="29"/>
      <c r="F98" s="35">
        <f>+F96+F97</f>
        <v>1519521692.43</v>
      </c>
      <c r="G98" s="30">
        <f>+F98/100000</f>
        <v>15195.2169243</v>
      </c>
      <c r="H98" s="31">
        <f>H96+H97</f>
        <v>1.0000000000000002</v>
      </c>
    </row>
    <row r="100" spans="2:8" ht="15.75">
      <c r="B100" s="48" t="s">
        <v>71</v>
      </c>
      <c r="C100" s="48"/>
      <c r="D100" s="48"/>
      <c r="E100" s="48"/>
      <c r="F100" s="48"/>
      <c r="G100" s="48"/>
      <c r="H100" s="48"/>
    </row>
    <row r="101" spans="2:8" ht="15.75">
      <c r="B101" s="49" t="s">
        <v>29</v>
      </c>
      <c r="C101" s="49" t="s">
        <v>30</v>
      </c>
      <c r="D101" s="50" t="s">
        <v>31</v>
      </c>
      <c r="E101" s="49" t="s">
        <v>54</v>
      </c>
      <c r="F101" s="43"/>
      <c r="G101" s="21" t="s">
        <v>55</v>
      </c>
      <c r="H101" s="49" t="s">
        <v>32</v>
      </c>
    </row>
    <row r="102" spans="2:8" ht="15.75">
      <c r="B102" s="49"/>
      <c r="C102" s="49"/>
      <c r="D102" s="50"/>
      <c r="E102" s="49"/>
      <c r="F102" s="43"/>
      <c r="G102" s="21" t="s">
        <v>56</v>
      </c>
      <c r="H102" s="49"/>
    </row>
    <row r="103" spans="2:8" ht="15.75">
      <c r="B103" s="20"/>
      <c r="C103" s="23" t="s">
        <v>33</v>
      </c>
      <c r="D103" s="20"/>
      <c r="E103" s="20"/>
      <c r="F103" s="20"/>
      <c r="G103" s="37"/>
      <c r="H103" s="22"/>
    </row>
    <row r="104" spans="2:8" ht="15.75">
      <c r="B104" s="18">
        <v>1</v>
      </c>
      <c r="C104" s="18" t="s">
        <v>35</v>
      </c>
      <c r="D104" s="18" t="s">
        <v>48</v>
      </c>
      <c r="E104" s="38">
        <f>+VLOOKUP(D104,'[1]Series 3'!$N$6:$T$17,2,0)</f>
        <v>340000</v>
      </c>
      <c r="F104" s="39">
        <f>+VLOOKUP(D104,'[1]Series 3'!$N$6:$T$17,6,0)</f>
        <v>340000000</v>
      </c>
      <c r="G104" s="28">
        <f>+F104/100000</f>
        <v>3400</v>
      </c>
      <c r="H104" s="26">
        <f>G104/$G$119</f>
        <v>0.2100092024762587</v>
      </c>
    </row>
    <row r="105" spans="2:8" ht="15.75">
      <c r="B105" s="18">
        <f>+B104+1</f>
        <v>2</v>
      </c>
      <c r="C105" s="18" t="s">
        <v>96</v>
      </c>
      <c r="D105" s="18" t="s">
        <v>57</v>
      </c>
      <c r="E105" s="38">
        <f>+VLOOKUP(D105,'[1]Series 3'!$N$6:$T$17,2,0)</f>
        <v>215</v>
      </c>
      <c r="F105" s="39">
        <f>+VLOOKUP(D105,'[1]Series 3'!$N$6:$T$17,6,0)</f>
        <v>238962192</v>
      </c>
      <c r="G105" s="28">
        <f>+F105/100000</f>
        <v>2389.62192</v>
      </c>
      <c r="H105" s="26">
        <f>G105/$G$119</f>
        <v>0.14760076283499593</v>
      </c>
    </row>
    <row r="106" spans="2:8" ht="15.75">
      <c r="B106" s="18">
        <f>+B105+1</f>
        <v>3</v>
      </c>
      <c r="C106" s="18" t="s">
        <v>88</v>
      </c>
      <c r="D106" s="18" t="s">
        <v>49</v>
      </c>
      <c r="E106" s="38">
        <f>+VLOOKUP(D106,'[1]Series 3'!$N$6:$T$17,2,0)</f>
        <v>125</v>
      </c>
      <c r="F106" s="39">
        <f>+VLOOKUP(D106,'[1]Series 3'!$N$6:$T$17,6,0)</f>
        <v>161562233</v>
      </c>
      <c r="G106" s="28">
        <f>+F106/100000</f>
        <v>1615.62233</v>
      </c>
      <c r="H106" s="26">
        <f>G106/$G$119</f>
        <v>0.09979281089003966</v>
      </c>
    </row>
    <row r="107" spans="2:8" ht="15.75">
      <c r="B107" s="18">
        <f>+B106+1</f>
        <v>4</v>
      </c>
      <c r="C107" s="18" t="s">
        <v>35</v>
      </c>
      <c r="D107" s="18" t="s">
        <v>43</v>
      </c>
      <c r="E107" s="38">
        <f>+VLOOKUP(D107,'[1]Series 3'!$N$6:$T$17,2,0)</f>
        <v>70000</v>
      </c>
      <c r="F107" s="39">
        <f>+VLOOKUP(D107,'[1]Series 3'!$N$6:$T$17,6,0)</f>
        <v>70000000</v>
      </c>
      <c r="G107" s="28">
        <f>+F107/100000</f>
        <v>700</v>
      </c>
      <c r="H107" s="26">
        <f>G107/$G$119</f>
        <v>0.043237188745112086</v>
      </c>
    </row>
    <row r="108" spans="3:8" ht="15.75">
      <c r="C108" s="23" t="s">
        <v>38</v>
      </c>
      <c r="E108" s="38"/>
      <c r="F108" s="39"/>
      <c r="G108" s="28"/>
      <c r="H108" s="26"/>
    </row>
    <row r="109" spans="2:8" ht="15.75">
      <c r="B109" s="18">
        <f>+B106+1</f>
        <v>4</v>
      </c>
      <c r="C109" s="18" t="s">
        <v>91</v>
      </c>
      <c r="D109" s="18" t="s">
        <v>72</v>
      </c>
      <c r="E109" s="38">
        <f>+VLOOKUP(D109,'[1]Series 3'!$N$6:$T$17,2,0)</f>
        <v>410</v>
      </c>
      <c r="F109" s="39">
        <f>+VLOOKUP(D109,'[1]Series 3'!$N$6:$T$17,6,0)</f>
        <v>409912945</v>
      </c>
      <c r="G109" s="28">
        <f aca="true" t="shared" si="12" ref="G109:G116">+F109/100000</f>
        <v>4099.12945</v>
      </c>
      <c r="H109" s="26">
        <f aca="true" t="shared" si="13" ref="H109:H116">G109/$G$119</f>
        <v>0.25319261960042505</v>
      </c>
    </row>
    <row r="110" spans="2:8" ht="15.75">
      <c r="B110" s="18">
        <f>+B109+1</f>
        <v>5</v>
      </c>
      <c r="C110" s="18" t="s">
        <v>61</v>
      </c>
      <c r="D110" s="18" t="s">
        <v>73</v>
      </c>
      <c r="E110" s="38">
        <f>+VLOOKUP(D110,'[1]Series 3'!$N$6:$T$17,2,0)</f>
        <v>160</v>
      </c>
      <c r="F110" s="39">
        <f>+VLOOKUP(D110,'[1]Series 3'!$N$6:$T$17,6,0)</f>
        <v>160000000</v>
      </c>
      <c r="G110" s="28">
        <f t="shared" si="12"/>
        <v>1600</v>
      </c>
      <c r="H110" s="26">
        <f t="shared" si="13"/>
        <v>0.09882785998882763</v>
      </c>
    </row>
    <row r="111" spans="2:8" ht="15.75">
      <c r="B111" s="18">
        <f aca="true" t="shared" si="14" ref="B111:B116">+B110+1</f>
        <v>6</v>
      </c>
      <c r="C111" s="18" t="s">
        <v>61</v>
      </c>
      <c r="D111" s="18" t="s">
        <v>74</v>
      </c>
      <c r="E111" s="38">
        <f>+VLOOKUP(D111,'[1]Series 3'!$N$6:$T$17,2,0)</f>
        <v>100</v>
      </c>
      <c r="F111" s="39">
        <f>+VLOOKUP(D111,'[1]Series 3'!$N$6:$T$17,6,0)</f>
        <v>100000000</v>
      </c>
      <c r="G111" s="28">
        <f t="shared" si="12"/>
        <v>1000</v>
      </c>
      <c r="H111" s="26">
        <f t="shared" si="13"/>
        <v>0.06176741249301727</v>
      </c>
    </row>
    <row r="112" spans="2:8" ht="15.75">
      <c r="B112" s="18">
        <f t="shared" si="14"/>
        <v>7</v>
      </c>
      <c r="C112" s="18" t="s">
        <v>92</v>
      </c>
      <c r="D112" s="18" t="s">
        <v>78</v>
      </c>
      <c r="E112" s="38">
        <f>+VLOOKUP(D112,'[1]Series 3'!$N$6:$T$17,2,0)</f>
        <v>70000</v>
      </c>
      <c r="F112" s="39">
        <f>+VLOOKUP(D112,'[1]Series 3'!$N$6:$T$17,6,0)</f>
        <v>70000000</v>
      </c>
      <c r="G112" s="28">
        <f t="shared" si="12"/>
        <v>700</v>
      </c>
      <c r="H112" s="26">
        <f t="shared" si="13"/>
        <v>0.043237188745112086</v>
      </c>
    </row>
    <row r="113" spans="2:8" ht="15.75">
      <c r="B113" s="18">
        <f t="shared" si="14"/>
        <v>8</v>
      </c>
      <c r="C113" s="18" t="s">
        <v>37</v>
      </c>
      <c r="D113" s="18" t="s">
        <v>66</v>
      </c>
      <c r="E113" s="38">
        <f>+VLOOKUP(D113,'[1]Series 3'!$N$6:$T$17,2,0)</f>
        <v>24</v>
      </c>
      <c r="F113" s="39">
        <f>+VLOOKUP(D113,'[1]Series 3'!$N$6:$T$17,6,0)</f>
        <v>24000000</v>
      </c>
      <c r="G113" s="28">
        <f t="shared" si="12"/>
        <v>240</v>
      </c>
      <c r="H113" s="26">
        <f t="shared" si="13"/>
        <v>0.014824178998324144</v>
      </c>
    </row>
    <row r="114" spans="2:8" ht="15.75">
      <c r="B114" s="18">
        <f t="shared" si="14"/>
        <v>9</v>
      </c>
      <c r="C114" s="18" t="s">
        <v>68</v>
      </c>
      <c r="D114" s="18" t="s">
        <v>77</v>
      </c>
      <c r="E114" s="38">
        <f>+VLOOKUP(D114,'[1]Series 3'!$N$6:$T$17,2,0)</f>
        <v>14</v>
      </c>
      <c r="F114" s="39">
        <f>+VLOOKUP(D114,'[1]Series 3'!$N$6:$T$17,6,0)</f>
        <v>14000000</v>
      </c>
      <c r="G114" s="28">
        <f t="shared" si="12"/>
        <v>140</v>
      </c>
      <c r="H114" s="26">
        <f t="shared" si="13"/>
        <v>0.008647437749022418</v>
      </c>
    </row>
    <row r="115" spans="2:8" ht="15.75">
      <c r="B115" s="18">
        <f t="shared" si="14"/>
        <v>10</v>
      </c>
      <c r="C115" s="18" t="s">
        <v>101</v>
      </c>
      <c r="D115" s="18" t="s">
        <v>81</v>
      </c>
      <c r="E115" s="38">
        <f>+VLOOKUP(D115,'[1]Series 3'!$N$6:$T$17,2,0)</f>
        <v>10</v>
      </c>
      <c r="F115" s="39">
        <f>+VLOOKUP(D115,'[1]Series 3'!$N$6:$T$17,6,0)</f>
        <v>10209995</v>
      </c>
      <c r="G115" s="28">
        <f t="shared" si="12"/>
        <v>102.09995</v>
      </c>
      <c r="H115" s="26">
        <f t="shared" si="13"/>
        <v>0.006306449727166439</v>
      </c>
    </row>
    <row r="116" spans="2:8" ht="15.75">
      <c r="B116" s="18">
        <f t="shared" si="14"/>
        <v>11</v>
      </c>
      <c r="C116" s="18" t="s">
        <v>82</v>
      </c>
      <c r="D116" s="18" t="s">
        <v>85</v>
      </c>
      <c r="E116" s="38">
        <f>+VLOOKUP(D116,'[1]Series 3'!$N$6:$T$17,2,0)</f>
        <v>100</v>
      </c>
      <c r="F116" s="39">
        <f>+VLOOKUP(D116,'[1]Series 3'!$N$6:$T$17,6,0)</f>
        <v>10123288</v>
      </c>
      <c r="G116" s="28">
        <f t="shared" si="12"/>
        <v>101.23288</v>
      </c>
      <c r="H116" s="26">
        <f t="shared" si="13"/>
        <v>0.006252893056816118</v>
      </c>
    </row>
    <row r="117" spans="1:8" ht="15.75">
      <c r="A117" s="20" t="s">
        <v>94</v>
      </c>
      <c r="B117" s="20"/>
      <c r="C117" s="29" t="s">
        <v>7</v>
      </c>
      <c r="D117" s="29"/>
      <c r="E117" s="29"/>
      <c r="F117" s="30">
        <f>SUM(F104:F116)</f>
        <v>1608770653</v>
      </c>
      <c r="G117" s="30">
        <f>SUM(G104:G116)</f>
        <v>16087.70653</v>
      </c>
      <c r="H117" s="31">
        <f>SUM(H104:H116)</f>
        <v>0.9936960053051175</v>
      </c>
    </row>
    <row r="118" spans="1:8" ht="15.75">
      <c r="A118" s="18" t="s">
        <v>95</v>
      </c>
      <c r="B118" s="20"/>
      <c r="C118" s="18" t="s">
        <v>17</v>
      </c>
      <c r="D118" s="20"/>
      <c r="E118" s="20"/>
      <c r="F118" s="34">
        <f>+SUMIF('[1]Series 3'!$L$22:$L$24,'Portfolio disclosure'!A117,'[1]Series 3'!$Q$22:$Q$24)+SUMIF('[1]Series 3'!$L$22:$L$24,'Portfolio disclosure'!A118,'[1]Series 3'!$Q$22:$Q$24)</f>
        <v>10206020.36</v>
      </c>
      <c r="G118" s="34">
        <f>+F118/100000</f>
        <v>102.0602036</v>
      </c>
      <c r="H118" s="26">
        <f>G118/$G$119</f>
        <v>0.006303994694882526</v>
      </c>
    </row>
    <row r="119" spans="2:8" ht="15.75">
      <c r="B119" s="20"/>
      <c r="C119" s="29" t="s">
        <v>7</v>
      </c>
      <c r="D119" s="29"/>
      <c r="E119" s="29"/>
      <c r="F119" s="35">
        <f>+F117+F118</f>
        <v>1618976673.36</v>
      </c>
      <c r="G119" s="30">
        <f>+F119/100000</f>
        <v>16189.7667336</v>
      </c>
      <c r="H119" s="31">
        <f>H117+H118</f>
        <v>1</v>
      </c>
    </row>
  </sheetData>
  <sheetProtection/>
  <mergeCells count="32">
    <mergeCell ref="B4:H4"/>
    <mergeCell ref="B5:H5"/>
    <mergeCell ref="B7:H7"/>
    <mergeCell ref="B8:B9"/>
    <mergeCell ref="C8:C9"/>
    <mergeCell ref="D8:D9"/>
    <mergeCell ref="E8:E9"/>
    <mergeCell ref="H8:H9"/>
    <mergeCell ref="B26:H26"/>
    <mergeCell ref="B27:B28"/>
    <mergeCell ref="C27:C28"/>
    <mergeCell ref="D27:D28"/>
    <mergeCell ref="E27:E28"/>
    <mergeCell ref="H27:H28"/>
    <mergeCell ref="B53:H53"/>
    <mergeCell ref="B54:B55"/>
    <mergeCell ref="C54:C55"/>
    <mergeCell ref="D54:D55"/>
    <mergeCell ref="E54:E55"/>
    <mergeCell ref="H54:H55"/>
    <mergeCell ref="B77:H77"/>
    <mergeCell ref="B78:B79"/>
    <mergeCell ref="C78:C79"/>
    <mergeCell ref="D78:D79"/>
    <mergeCell ref="E78:E79"/>
    <mergeCell ref="H78:H79"/>
    <mergeCell ref="B100:H100"/>
    <mergeCell ref="B101:B102"/>
    <mergeCell ref="C101:C102"/>
    <mergeCell ref="D101:D102"/>
    <mergeCell ref="E101:E102"/>
    <mergeCell ref="H101:H102"/>
  </mergeCells>
  <printOptions/>
  <pageMargins left="0" right="0" top="0" bottom="0" header="0" footer="0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43434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60</v>
      </c>
      <c r="B8">
        <v>1.51</v>
      </c>
    </row>
    <row r="9" spans="1:5" ht="15">
      <c r="A9" t="s">
        <v>70</v>
      </c>
      <c r="B9">
        <v>1.48</v>
      </c>
      <c r="E9" s="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A1" sqref="A1:A2"/>
    </sheetView>
  </sheetViews>
  <sheetFormatPr defaultColWidth="9.140625" defaultRowHeight="15"/>
  <cols>
    <col min="1" max="1" width="34.00390625" style="8" customWidth="1"/>
    <col min="2" max="2" width="9.140625" style="8" customWidth="1"/>
    <col min="3" max="3" width="11.421875" style="8" customWidth="1"/>
    <col min="4" max="4" width="9.140625" style="8" customWidth="1"/>
    <col min="5" max="5" width="11.421875" style="8" customWidth="1"/>
    <col min="6" max="6" width="9.140625" style="8" customWidth="1"/>
    <col min="7" max="7" width="11.57421875" style="8" customWidth="1"/>
    <col min="8" max="8" width="9.140625" style="8" customWidth="1"/>
    <col min="9" max="9" width="12.7109375" style="8" customWidth="1"/>
    <col min="10" max="11" width="10.7109375" style="8" bestFit="1" customWidth="1"/>
    <col min="12" max="16384" width="9.140625" style="8" customWidth="1"/>
  </cols>
  <sheetData>
    <row r="1" spans="1:9" ht="15" customHeight="1">
      <c r="A1" s="57" t="s">
        <v>6</v>
      </c>
      <c r="B1" s="57" t="s">
        <v>18</v>
      </c>
      <c r="C1" s="57"/>
      <c r="D1" s="57" t="s">
        <v>19</v>
      </c>
      <c r="E1" s="57"/>
      <c r="F1" s="57" t="s">
        <v>20</v>
      </c>
      <c r="G1" s="57"/>
      <c r="H1" s="57" t="s">
        <v>21</v>
      </c>
      <c r="I1" s="57"/>
    </row>
    <row r="2" spans="1:9" ht="25.5">
      <c r="A2" s="57"/>
      <c r="B2" s="9" t="s">
        <v>22</v>
      </c>
      <c r="C2" s="9" t="s">
        <v>12</v>
      </c>
      <c r="D2" s="9" t="s">
        <v>22</v>
      </c>
      <c r="E2" s="9" t="s">
        <v>12</v>
      </c>
      <c r="F2" s="9" t="s">
        <v>22</v>
      </c>
      <c r="G2" s="9" t="s">
        <v>12</v>
      </c>
      <c r="H2" s="9" t="s">
        <v>22</v>
      </c>
      <c r="I2" s="9" t="s">
        <v>12</v>
      </c>
    </row>
    <row r="3" spans="1:9" ht="15.75">
      <c r="A3" s="10" t="s">
        <v>23</v>
      </c>
      <c r="B3" s="11">
        <v>0.12220190383511903</v>
      </c>
      <c r="C3" s="11">
        <v>0.03768662190926119</v>
      </c>
      <c r="D3" s="11">
        <v>0.115484636323955</v>
      </c>
      <c r="E3" s="11">
        <v>0.07419655713810736</v>
      </c>
      <c r="F3" s="12" t="s">
        <v>24</v>
      </c>
      <c r="G3" s="12" t="s">
        <v>24</v>
      </c>
      <c r="H3" s="11">
        <v>0.11213259937453524</v>
      </c>
      <c r="I3" s="11">
        <v>0.09126418816064752</v>
      </c>
    </row>
    <row r="4" spans="1:9" ht="15.75">
      <c r="A4" s="10" t="s">
        <v>25</v>
      </c>
      <c r="B4" s="11">
        <v>0.11158855502353754</v>
      </c>
      <c r="C4" s="11">
        <v>0.03768662190926119</v>
      </c>
      <c r="D4" s="11">
        <v>0.11276860423715052</v>
      </c>
      <c r="E4" s="11">
        <v>0.07419655713810736</v>
      </c>
      <c r="F4" s="12" t="s">
        <v>24</v>
      </c>
      <c r="G4" s="12" t="s">
        <v>24</v>
      </c>
      <c r="H4" s="11">
        <v>0.11164791238900462</v>
      </c>
      <c r="I4" s="11">
        <v>0.09126418816064752</v>
      </c>
    </row>
    <row r="5" spans="1:9" ht="15.75">
      <c r="A5" s="10" t="s">
        <v>26</v>
      </c>
      <c r="B5" s="11">
        <v>0.11202627596268513</v>
      </c>
      <c r="C5" s="11">
        <v>0.03768662190926119</v>
      </c>
      <c r="D5" s="11">
        <v>0.11165083844953472</v>
      </c>
      <c r="E5" s="11">
        <v>0.07419655713810736</v>
      </c>
      <c r="F5" s="12" t="s">
        <v>24</v>
      </c>
      <c r="G5" s="12" t="s">
        <v>24</v>
      </c>
      <c r="H5" s="11">
        <v>0.11102443776383963</v>
      </c>
      <c r="I5" s="11">
        <v>0.09126418816064752</v>
      </c>
    </row>
    <row r="6" spans="1:7" ht="15">
      <c r="A6" s="54" t="s">
        <v>13</v>
      </c>
      <c r="B6" s="54"/>
      <c r="C6" s="54"/>
      <c r="D6" s="54"/>
      <c r="E6" s="54"/>
      <c r="F6" s="54"/>
      <c r="G6" s="54"/>
    </row>
    <row r="7" spans="1:9" ht="15">
      <c r="A7" s="56" t="s">
        <v>27</v>
      </c>
      <c r="B7" s="56"/>
      <c r="C7" s="56"/>
      <c r="D7" s="56"/>
      <c r="E7" s="56"/>
      <c r="F7" s="56"/>
      <c r="G7" s="56"/>
      <c r="H7" s="56"/>
      <c r="I7" s="56"/>
    </row>
    <row r="8" ht="15.75">
      <c r="A8" s="13" t="s">
        <v>14</v>
      </c>
    </row>
    <row r="9" spans="1:3" ht="15">
      <c r="A9" s="14" t="s">
        <v>15</v>
      </c>
      <c r="B9" s="15"/>
      <c r="C9" s="15"/>
    </row>
    <row r="10" spans="1:3" ht="15">
      <c r="A10" s="14" t="s">
        <v>53</v>
      </c>
      <c r="B10" s="15"/>
      <c r="C10" s="15"/>
    </row>
    <row r="11" spans="1:9" ht="27" customHeight="1">
      <c r="A11" s="55" t="s">
        <v>16</v>
      </c>
      <c r="B11" s="55"/>
      <c r="C11" s="55"/>
      <c r="D11" s="55"/>
      <c r="E11" s="55"/>
      <c r="F11" s="55"/>
      <c r="G11" s="55"/>
      <c r="H11" s="55"/>
      <c r="I11" s="55"/>
    </row>
    <row r="12" ht="15">
      <c r="A12" s="14" t="s">
        <v>76</v>
      </c>
    </row>
  </sheetData>
  <sheetProtection/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Jyoti Pandey</cp:lastModifiedBy>
  <dcterms:created xsi:type="dcterms:W3CDTF">2016-04-27T06:43:16Z</dcterms:created>
  <dcterms:modified xsi:type="dcterms:W3CDTF">2018-12-04T04:47:28Z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